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d\OneDrive - Alera Group\Desktop\Current Projects\May 2023\COV - Contribution Modeling\"/>
    </mc:Choice>
  </mc:AlternateContent>
  <xr:revisionPtr revIDLastSave="0" documentId="13_ncr:1_{D25C3AD3-2F8E-4A63-8247-B02054D2ECCB}" xr6:coauthVersionLast="47" xr6:coauthVersionMax="47" xr10:uidLastSave="{00000000-0000-0000-0000-000000000000}"/>
  <bookViews>
    <workbookView xWindow="-103" yWindow="-103" windowWidth="22766" windowHeight="15249" xr2:uid="{1CB64E19-B3B9-4A90-91CC-C2A4D8005988}"/>
  </bookViews>
  <sheets>
    <sheet name="Regence with VSP" sheetId="4" r:id="rId1"/>
  </sheets>
  <externalReferences>
    <externalReference r:id="rId2"/>
  </externalReferences>
  <definedNames>
    <definedName name="CombinedMonthlyPayment">#REF!</definedName>
    <definedName name="CombinedMonthlyPayment2">#REF!</definedName>
    <definedName name="ConsLoanPayback">'[1]Regence Only Monthly'!#REF!</definedName>
    <definedName name="Contributions">IF(LoanPaybackStart&lt;TODAY(),TRUE,FALSE)</definedName>
    <definedName name="EstimatedAnnualSalary">'[1]Regence Only Monthly'!#REF!</definedName>
    <definedName name="EstimatedMonthlySalary">'[1]Regence Only Monthly'!#REF!</definedName>
    <definedName name="Kaiser">OFFSET(#REF!,0,0,COUNTA(#REF!))</definedName>
    <definedName name="LoanPaybackStart">'[1]Regence Only Monthly'!$O$2</definedName>
    <definedName name="LoanStartLToday" localSheetId="0">IF([0]!LoanPaybackStart&lt;TODAY(),TRUE,FALSE)</definedName>
    <definedName name="LoanStartLToday">IF(LoanPaybackStart&lt;TODAY(),TRUE,FALSE)</definedName>
    <definedName name="lstMetrics">OFFSET(#REF!,0,0,COUNTA(#REF!))</definedName>
    <definedName name="lstYears">OFFSET(#REF!,0,1,1,COUNTA(#REF!)-1)</definedName>
    <definedName name="month" localSheetId="0">#REF!/[0]!EstimatedMonthlySalary</definedName>
    <definedName name="month">#REF!/EstimatedMonthlySalary</definedName>
    <definedName name="PercentAboveBelow" localSheetId="0">IF(#REF!/[0]!EstimatedMonthlySalary&gt;=0.08,"above","below")</definedName>
    <definedName name="PercentAboveBelow">IF(#REF!/EstimatedMonthlySalary&gt;=0.08,"above","below")</definedName>
    <definedName name="PercentageOfIncome">"CollegeLoans[[#Totals],[Monthly Payment]]/EstimatedMonthlySalary"</definedName>
    <definedName name="PercentageOfMonthlyIncome" localSheetId="0">#REF!/[0]!EstimatedMonthlySalary</definedName>
    <definedName name="PercentageOfMonthlyIncome">#REF!/EstimatedMonthlySalary</definedName>
    <definedName name="_xlnm.Print_Area" localSheetId="0">'Regence with VSP'!$A$1:$R$43</definedName>
    <definedName name="Regence">OFFSET(#REF!,0,1,1,COUNTA(#REF!)-1)</definedName>
    <definedName name="Salary" localSheetId="0">'[1]Regence Only Monthly'!#REF!</definedName>
    <definedName name="Salary">'[1]Regence Only Monthly'!#REF!</definedName>
    <definedName name="SelectedYear" localSheetId="0">#REF!</definedName>
    <definedName name="SelectedYear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4" l="1"/>
  <c r="O25" i="4"/>
  <c r="O21" i="4"/>
  <c r="O18" i="4"/>
  <c r="O14" i="4"/>
  <c r="O11" i="4"/>
  <c r="R5" i="4"/>
  <c r="R7" i="4"/>
  <c r="R6" i="4"/>
  <c r="J7" i="4"/>
  <c r="J6" i="4"/>
  <c r="J4" i="4"/>
  <c r="R4" i="4"/>
  <c r="Q4" i="4"/>
  <c r="I8" i="4"/>
  <c r="D9" i="4"/>
  <c r="T5" i="4"/>
  <c r="O7" i="4" s="1"/>
  <c r="J5" i="4" s="1"/>
  <c r="K5" i="4" s="1"/>
  <c r="T4" i="4"/>
  <c r="O4" i="4" s="1"/>
  <c r="Q5" i="4" l="1"/>
  <c r="K7" i="4"/>
  <c r="K4" i="4"/>
  <c r="K6" i="4"/>
  <c r="Q6" i="4" l="1"/>
  <c r="Q7" i="4"/>
  <c r="K11" i="4" l="1"/>
  <c r="J11" i="4" s="1"/>
  <c r="K20" i="4"/>
  <c r="J20" i="4" s="1"/>
  <c r="K25" i="4"/>
  <c r="K26" i="4"/>
  <c r="J26" i="4" s="1"/>
  <c r="K27" i="4"/>
  <c r="J27" i="4" s="1"/>
  <c r="K28" i="4"/>
  <c r="J28" i="4" s="1"/>
  <c r="C29" i="4"/>
  <c r="C22" i="4"/>
  <c r="C15" i="4"/>
  <c r="C8" i="4"/>
  <c r="D28" i="4"/>
  <c r="E28" i="4" s="1"/>
  <c r="G28" i="4" s="1"/>
  <c r="D27" i="4"/>
  <c r="H27" i="4" s="1"/>
  <c r="D26" i="4"/>
  <c r="H26" i="4" s="1"/>
  <c r="D25" i="4"/>
  <c r="E25" i="4" s="1"/>
  <c r="G25" i="4" s="1"/>
  <c r="D21" i="4"/>
  <c r="H21" i="4" s="1"/>
  <c r="I22" i="4" s="1"/>
  <c r="D20" i="4"/>
  <c r="H20" i="4" s="1"/>
  <c r="D19" i="4"/>
  <c r="H19" i="4" s="1"/>
  <c r="D18" i="4"/>
  <c r="D14" i="4"/>
  <c r="D13" i="4"/>
  <c r="D12" i="4"/>
  <c r="D11" i="4"/>
  <c r="E4" i="4"/>
  <c r="G4" i="4" s="1"/>
  <c r="E5" i="4"/>
  <c r="G5" i="4" s="1"/>
  <c r="E6" i="4"/>
  <c r="E7" i="4"/>
  <c r="F29" i="4"/>
  <c r="F30" i="4" s="1"/>
  <c r="F22" i="4"/>
  <c r="F23" i="4" s="1"/>
  <c r="K21" i="4"/>
  <c r="J21" i="4" s="1"/>
  <c r="K19" i="4"/>
  <c r="K18" i="4"/>
  <c r="E21" i="4" l="1"/>
  <c r="G21" i="4" s="1"/>
  <c r="D22" i="4"/>
  <c r="E20" i="4"/>
  <c r="G20" i="4" s="1"/>
  <c r="D29" i="4"/>
  <c r="E19" i="4"/>
  <c r="G19" i="4" s="1"/>
  <c r="D23" i="4"/>
  <c r="K29" i="4"/>
  <c r="H28" i="4"/>
  <c r="I29" i="4" s="1"/>
  <c r="I30" i="4" s="1"/>
  <c r="K22" i="4"/>
  <c r="M22" i="4" s="1"/>
  <c r="J25" i="4"/>
  <c r="E26" i="4"/>
  <c r="G26" i="4" s="1"/>
  <c r="J18" i="4"/>
  <c r="J19" i="4"/>
  <c r="L19" i="4" s="1"/>
  <c r="L21" i="4"/>
  <c r="M4" i="4"/>
  <c r="K8" i="4"/>
  <c r="E18" i="4"/>
  <c r="G18" i="4" s="1"/>
  <c r="E27" i="4"/>
  <c r="G27" i="4" s="1"/>
  <c r="H25" i="4"/>
  <c r="H18" i="4"/>
  <c r="M27" i="4"/>
  <c r="L27" i="4"/>
  <c r="Q27" i="4"/>
  <c r="M25" i="4"/>
  <c r="Q25" i="4"/>
  <c r="Q28" i="4"/>
  <c r="L28" i="4"/>
  <c r="M28" i="4"/>
  <c r="Q26" i="4"/>
  <c r="M26" i="4"/>
  <c r="L26" i="4"/>
  <c r="M20" i="4"/>
  <c r="Q18" i="4"/>
  <c r="Q20" i="4"/>
  <c r="I23" i="4"/>
  <c r="M19" i="4"/>
  <c r="M21" i="4"/>
  <c r="L20" i="4"/>
  <c r="Q19" i="4"/>
  <c r="Q21" i="4"/>
  <c r="M18" i="4"/>
  <c r="K9" i="4" l="1"/>
  <c r="J29" i="4"/>
  <c r="J22" i="4"/>
  <c r="R18" i="4"/>
  <c r="L4" i="4"/>
  <c r="E22" i="4"/>
  <c r="K23" i="4"/>
  <c r="E29" i="4"/>
  <c r="R26" i="4"/>
  <c r="L25" i="4"/>
  <c r="R27" i="4"/>
  <c r="R25" i="4"/>
  <c r="R28" i="4"/>
  <c r="M29" i="4"/>
  <c r="K30" i="4"/>
  <c r="R20" i="4"/>
  <c r="L18" i="4"/>
  <c r="R19" i="4"/>
  <c r="R21" i="4"/>
  <c r="G22" i="4" l="1"/>
  <c r="H22" i="4"/>
  <c r="E30" i="4"/>
  <c r="G29" i="4"/>
  <c r="H29" i="4"/>
  <c r="E23" i="4"/>
  <c r="M23" i="4"/>
  <c r="M30" i="4"/>
  <c r="L29" i="4"/>
  <c r="J30" i="4"/>
  <c r="L30" i="4" s="1"/>
  <c r="J23" i="4"/>
  <c r="L23" i="4" s="1"/>
  <c r="L22" i="4"/>
  <c r="H30" i="4" l="1"/>
  <c r="H23" i="4"/>
  <c r="G23" i="4"/>
  <c r="F15" i="4" l="1"/>
  <c r="D15" i="4"/>
  <c r="D16" i="4" s="1"/>
  <c r="K14" i="4"/>
  <c r="H14" i="4"/>
  <c r="I15" i="4" s="1"/>
  <c r="E14" i="4"/>
  <c r="G14" i="4" s="1"/>
  <c r="K13" i="4"/>
  <c r="J13" i="4" s="1"/>
  <c r="H13" i="4"/>
  <c r="E13" i="4"/>
  <c r="G13" i="4" s="1"/>
  <c r="K12" i="4"/>
  <c r="J12" i="4" s="1"/>
  <c r="H12" i="4"/>
  <c r="E12" i="4"/>
  <c r="G12" i="4" s="1"/>
  <c r="H11" i="4"/>
  <c r="E11" i="4"/>
  <c r="F8" i="4"/>
  <c r="F9" i="4" s="1"/>
  <c r="D8" i="4"/>
  <c r="H7" i="4"/>
  <c r="G7" i="4"/>
  <c r="H6" i="4"/>
  <c r="G6" i="4"/>
  <c r="H5" i="4"/>
  <c r="H4" i="4"/>
  <c r="J8" i="4" l="1"/>
  <c r="Q11" i="4"/>
  <c r="Q14" i="4"/>
  <c r="K15" i="4"/>
  <c r="J14" i="4"/>
  <c r="L14" i="4" s="1"/>
  <c r="H9" i="4"/>
  <c r="I16" i="4"/>
  <c r="E8" i="4"/>
  <c r="G8" i="4" s="1"/>
  <c r="E15" i="4"/>
  <c r="G15" i="4" s="1"/>
  <c r="M11" i="4"/>
  <c r="M13" i="4"/>
  <c r="Q13" i="4"/>
  <c r="L13" i="4"/>
  <c r="M5" i="4"/>
  <c r="L5" i="4"/>
  <c r="M7" i="4"/>
  <c r="L7" i="4"/>
  <c r="L6" i="4"/>
  <c r="G11" i="4"/>
  <c r="L12" i="4"/>
  <c r="Q12" i="4"/>
  <c r="F16" i="4"/>
  <c r="M14" i="4"/>
  <c r="M6" i="4"/>
  <c r="M12" i="4"/>
  <c r="H8" i="4"/>
  <c r="H15" i="4" l="1"/>
  <c r="J15" i="4"/>
  <c r="F42" i="4"/>
  <c r="D30" i="4"/>
  <c r="G30" i="4" s="1"/>
  <c r="D42" i="4"/>
  <c r="R12" i="4"/>
  <c r="I42" i="4"/>
  <c r="I9" i="4"/>
  <c r="M9" i="4" s="1"/>
  <c r="E9" i="4"/>
  <c r="E16" i="4"/>
  <c r="G16" i="4" s="1"/>
  <c r="M8" i="4"/>
  <c r="M15" i="4"/>
  <c r="K16" i="4"/>
  <c r="R11" i="4"/>
  <c r="R13" i="4"/>
  <c r="R14" i="4"/>
  <c r="L11" i="4"/>
  <c r="H16" i="4" l="1"/>
  <c r="G9" i="4"/>
  <c r="E42" i="4"/>
  <c r="M16" i="4"/>
  <c r="J16" i="4"/>
  <c r="L16" i="4" s="1"/>
  <c r="L15" i="4"/>
  <c r="J9" i="4"/>
  <c r="L9" i="4" s="1"/>
  <c r="L8" i="4"/>
  <c r="K42" i="4" l="1"/>
  <c r="O42" i="4" s="1"/>
  <c r="N42" i="4" s="1"/>
  <c r="J42" i="4" l="1"/>
</calcChain>
</file>

<file path=xl/sharedStrings.xml><?xml version="1.0" encoding="utf-8"?>
<sst xmlns="http://schemas.openxmlformats.org/spreadsheetml/2006/main" count="57" uniqueCount="25">
  <si>
    <t>Manipulate</t>
  </si>
  <si>
    <t>Net Change</t>
  </si>
  <si>
    <t>Enrollment</t>
  </si>
  <si>
    <t>Employee</t>
  </si>
  <si>
    <t>Level</t>
  </si>
  <si>
    <t>EE % Change</t>
  </si>
  <si>
    <t>ER</t>
  </si>
  <si>
    <t>EE</t>
  </si>
  <si>
    <t>Employee &amp; Spouse</t>
  </si>
  <si>
    <t>Employee &amp; Child(ren)</t>
  </si>
  <si>
    <t>Employee &amp; Family</t>
  </si>
  <si>
    <t>Total Monthly</t>
  </si>
  <si>
    <t>Total Annualized</t>
  </si>
  <si>
    <t>2023 Employee Contributions</t>
  </si>
  <si>
    <t>2024 Employee Contributions</t>
  </si>
  <si>
    <t>ER Pays</t>
  </si>
  <si>
    <t>EE Pays</t>
  </si>
  <si>
    <t>Rates</t>
  </si>
  <si>
    <t>Full Time</t>
  </si>
  <si>
    <t>0.75 FTE</t>
  </si>
  <si>
    <t>0.60 FTE</t>
  </si>
  <si>
    <t>0.50 FTE</t>
  </si>
  <si>
    <t>Employee Only</t>
  </si>
  <si>
    <t>Dependents</t>
  </si>
  <si>
    <t>EE $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</si>
</sst>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15">
    <font>
      <sz val="11"/>
      <color theme="1"/>
      <name val="MarkPr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HelveticaNeueLT Std Lt"/>
      <family val="2"/>
    </font>
    <font>
      <i/>
      <sz val="16"/>
      <name val="HelveticaNeueLT Std Lt"/>
      <family val="2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AA5D9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AA5D9"/>
      </left>
      <right/>
      <top style="thin">
        <color rgb="FF4AA5D9"/>
      </top>
      <bottom/>
      <diagonal/>
    </border>
    <border>
      <left style="thin">
        <color rgb="FF4AA5D9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auto="1"/>
      </right>
      <top/>
      <bottom style="dashed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118">
    <xf numFmtId="0" fontId="0" fillId="0" borderId="0" xfId="0"/>
    <xf numFmtId="0" fontId="2" fillId="0" borderId="0" xfId="1"/>
    <xf numFmtId="0" fontId="3" fillId="0" borderId="0" xfId="1" applyFont="1"/>
    <xf numFmtId="0" fontId="5" fillId="0" borderId="2" xfId="1" applyFont="1" applyBorder="1"/>
    <xf numFmtId="0" fontId="5" fillId="0" borderId="3" xfId="1" applyFont="1" applyBorder="1"/>
    <xf numFmtId="0" fontId="6" fillId="0" borderId="3" xfId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7" fillId="3" borderId="10" xfId="1" applyFont="1" applyFill="1" applyBorder="1"/>
    <xf numFmtId="0" fontId="2" fillId="3" borderId="11" xfId="1" applyFill="1" applyBorder="1"/>
    <xf numFmtId="0" fontId="2" fillId="3" borderId="12" xfId="1" applyFill="1" applyBorder="1" applyAlignment="1">
      <alignment horizontal="center"/>
    </xf>
    <xf numFmtId="2" fontId="2" fillId="3" borderId="13" xfId="1" applyNumberFormat="1" applyFill="1" applyBorder="1"/>
    <xf numFmtId="0" fontId="2" fillId="3" borderId="11" xfId="1" applyFill="1" applyBorder="1" applyAlignment="1">
      <alignment horizontal="center"/>
    </xf>
    <xf numFmtId="0" fontId="9" fillId="3" borderId="13" xfId="1" applyFont="1" applyFill="1" applyBorder="1"/>
    <xf numFmtId="2" fontId="2" fillId="3" borderId="11" xfId="1" applyNumberFormat="1" applyFill="1" applyBorder="1"/>
    <xf numFmtId="0" fontId="2" fillId="3" borderId="12" xfId="1" applyFill="1" applyBorder="1"/>
    <xf numFmtId="2" fontId="8" fillId="3" borderId="15" xfId="1" applyNumberFormat="1" applyFont="1" applyFill="1" applyBorder="1"/>
    <xf numFmtId="0" fontId="2" fillId="0" borderId="16" xfId="1" applyBorder="1"/>
    <xf numFmtId="0" fontId="2" fillId="0" borderId="17" xfId="1" applyBorder="1"/>
    <xf numFmtId="1" fontId="8" fillId="0" borderId="18" xfId="1" applyNumberFormat="1" applyFont="1" applyBorder="1" applyAlignment="1">
      <alignment horizontal="center"/>
    </xf>
    <xf numFmtId="164" fontId="8" fillId="0" borderId="19" xfId="1" applyNumberFormat="1" applyFont="1" applyBorder="1"/>
    <xf numFmtId="164" fontId="8" fillId="0" borderId="17" xfId="1" applyNumberFormat="1" applyFont="1" applyBorder="1"/>
    <xf numFmtId="164" fontId="8" fillId="2" borderId="17" xfId="1" applyNumberFormat="1" applyFont="1" applyFill="1" applyBorder="1"/>
    <xf numFmtId="9" fontId="2" fillId="2" borderId="17" xfId="1" applyNumberFormat="1" applyFill="1" applyBorder="1" applyAlignment="1">
      <alignment horizontal="center"/>
    </xf>
    <xf numFmtId="9" fontId="8" fillId="2" borderId="18" xfId="1" applyNumberFormat="1" applyFont="1" applyFill="1" applyBorder="1" applyAlignment="1">
      <alignment horizontal="center"/>
    </xf>
    <xf numFmtId="164" fontId="2" fillId="0" borderId="19" xfId="1" applyNumberFormat="1" applyBorder="1"/>
    <xf numFmtId="164" fontId="8" fillId="2" borderId="18" xfId="1" applyNumberFormat="1" applyFont="1" applyFill="1" applyBorder="1"/>
    <xf numFmtId="10" fontId="8" fillId="2" borderId="18" xfId="1" applyNumberFormat="1" applyFont="1" applyFill="1" applyBorder="1"/>
    <xf numFmtId="164" fontId="8" fillId="0" borderId="20" xfId="1" applyNumberFormat="1" applyFont="1" applyBorder="1"/>
    <xf numFmtId="164" fontId="2" fillId="0" borderId="0" xfId="1" applyNumberFormat="1"/>
    <xf numFmtId="0" fontId="2" fillId="0" borderId="21" xfId="1" applyBorder="1"/>
    <xf numFmtId="0" fontId="3" fillId="0" borderId="18" xfId="1" applyFont="1" applyBorder="1" applyAlignment="1">
      <alignment horizontal="center"/>
    </xf>
    <xf numFmtId="165" fontId="8" fillId="0" borderId="19" xfId="1" applyNumberFormat="1" applyFont="1" applyBorder="1"/>
    <xf numFmtId="165" fontId="8" fillId="0" borderId="22" xfId="1" applyNumberFormat="1" applyFont="1" applyBorder="1"/>
    <xf numFmtId="165" fontId="8" fillId="2" borderId="17" xfId="1" applyNumberFormat="1" applyFont="1" applyFill="1" applyBorder="1"/>
    <xf numFmtId="165" fontId="8" fillId="2" borderId="18" xfId="1" applyNumberFormat="1" applyFont="1" applyFill="1" applyBorder="1"/>
    <xf numFmtId="0" fontId="2" fillId="0" borderId="23" xfId="1" applyBorder="1"/>
    <xf numFmtId="0" fontId="7" fillId="3" borderId="24" xfId="1" applyFont="1" applyFill="1" applyBorder="1"/>
    <xf numFmtId="0" fontId="2" fillId="3" borderId="17" xfId="1" applyFill="1" applyBorder="1"/>
    <xf numFmtId="0" fontId="3" fillId="3" borderId="18" xfId="1" applyFont="1" applyFill="1" applyBorder="1" applyAlignment="1">
      <alignment horizontal="center"/>
    </xf>
    <xf numFmtId="164" fontId="3" fillId="3" borderId="19" xfId="1" applyNumberFormat="1" applyFont="1" applyFill="1" applyBorder="1"/>
    <xf numFmtId="164" fontId="3" fillId="3" borderId="23" xfId="1" applyNumberFormat="1" applyFont="1" applyFill="1" applyBorder="1"/>
    <xf numFmtId="164" fontId="3" fillId="3" borderId="17" xfId="1" applyNumberFormat="1" applyFont="1" applyFill="1" applyBorder="1"/>
    <xf numFmtId="9" fontId="2" fillId="3" borderId="17" xfId="1" applyNumberFormat="1" applyFill="1" applyBorder="1" applyAlignment="1">
      <alignment horizontal="center"/>
    </xf>
    <xf numFmtId="9" fontId="8" fillId="3" borderId="18" xfId="1" applyNumberFormat="1" applyFont="1" applyFill="1" applyBorder="1" applyAlignment="1">
      <alignment horizontal="center"/>
    </xf>
    <xf numFmtId="1" fontId="3" fillId="3" borderId="25" xfId="1" applyNumberFormat="1" applyFont="1" applyFill="1" applyBorder="1" applyAlignment="1">
      <alignment horizontal="center"/>
    </xf>
    <xf numFmtId="164" fontId="2" fillId="3" borderId="19" xfId="1" applyNumberFormat="1" applyFill="1" applyBorder="1"/>
    <xf numFmtId="164" fontId="8" fillId="3" borderId="17" xfId="1" applyNumberFormat="1" applyFont="1" applyFill="1" applyBorder="1"/>
    <xf numFmtId="164" fontId="8" fillId="3" borderId="18" xfId="1" applyNumberFormat="1" applyFont="1" applyFill="1" applyBorder="1"/>
    <xf numFmtId="10" fontId="8" fillId="3" borderId="18" xfId="1" applyNumberFormat="1" applyFont="1" applyFill="1" applyBorder="1"/>
    <xf numFmtId="164" fontId="8" fillId="3" borderId="20" xfId="1" applyNumberFormat="1" applyFont="1" applyFill="1" applyBorder="1"/>
    <xf numFmtId="0" fontId="8" fillId="0" borderId="18" xfId="1" applyFont="1" applyBorder="1" applyAlignment="1">
      <alignment horizontal="center"/>
    </xf>
    <xf numFmtId="9" fontId="8" fillId="2" borderId="17" xfId="1" applyNumberFormat="1" applyFont="1" applyFill="1" applyBorder="1" applyAlignment="1">
      <alignment horizontal="center"/>
    </xf>
    <xf numFmtId="0" fontId="8" fillId="0" borderId="0" xfId="1" applyFont="1"/>
    <xf numFmtId="0" fontId="8" fillId="0" borderId="16" xfId="1" applyFont="1" applyBorder="1"/>
    <xf numFmtId="0" fontId="8" fillId="0" borderId="17" xfId="1" applyFont="1" applyBorder="1"/>
    <xf numFmtId="164" fontId="8" fillId="0" borderId="0" xfId="1" applyNumberFormat="1" applyFont="1"/>
    <xf numFmtId="6" fontId="10" fillId="0" borderId="1" xfId="1" applyNumberFormat="1" applyFont="1" applyBorder="1" applyAlignment="1">
      <alignment horizontal="center"/>
    </xf>
    <xf numFmtId="2" fontId="2" fillId="0" borderId="0" xfId="1" applyNumberFormat="1"/>
    <xf numFmtId="2" fontId="8" fillId="0" borderId="0" xfId="1" applyNumberFormat="1" applyFont="1"/>
    <xf numFmtId="6" fontId="2" fillId="0" borderId="0" xfId="1" applyNumberFormat="1"/>
    <xf numFmtId="0" fontId="1" fillId="0" borderId="0" xfId="1" applyFont="1"/>
    <xf numFmtId="0" fontId="12" fillId="0" borderId="28" xfId="2" applyFont="1" applyBorder="1" applyAlignment="1">
      <alignment horizontal="left" vertical="center" indent="1"/>
    </xf>
    <xf numFmtId="0" fontId="12" fillId="0" borderId="29" xfId="2" applyFont="1" applyBorder="1" applyAlignment="1">
      <alignment horizontal="left" vertical="center" indent="1"/>
    </xf>
    <xf numFmtId="0" fontId="13" fillId="0" borderId="29" xfId="2" applyFont="1" applyBorder="1" applyAlignment="1">
      <alignment horizontal="left" vertical="center" indent="3"/>
    </xf>
    <xf numFmtId="165" fontId="2" fillId="0" borderId="0" xfId="1" applyNumberFormat="1"/>
    <xf numFmtId="1" fontId="3" fillId="0" borderId="18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2" fontId="2" fillId="3" borderId="13" xfId="1" applyNumberFormat="1" applyFill="1" applyBorder="1" applyAlignment="1">
      <alignment horizontal="center"/>
    </xf>
    <xf numFmtId="2" fontId="2" fillId="3" borderId="14" xfId="1" applyNumberFormat="1" applyFill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64" fontId="8" fillId="2" borderId="17" xfId="1" applyNumberFormat="1" applyFont="1" applyFill="1" applyBorder="1" applyAlignment="1">
      <alignment horizontal="center"/>
    </xf>
    <xf numFmtId="165" fontId="8" fillId="0" borderId="19" xfId="1" applyNumberFormat="1" applyFont="1" applyBorder="1" applyAlignment="1">
      <alignment horizontal="center"/>
    </xf>
    <xf numFmtId="165" fontId="8" fillId="0" borderId="22" xfId="1" applyNumberFormat="1" applyFont="1" applyBorder="1" applyAlignment="1">
      <alignment horizontal="center"/>
    </xf>
    <xf numFmtId="165" fontId="8" fillId="2" borderId="17" xfId="1" applyNumberFormat="1" applyFont="1" applyFill="1" applyBorder="1" applyAlignment="1">
      <alignment horizontal="center"/>
    </xf>
    <xf numFmtId="164" fontId="3" fillId="3" borderId="19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65" fontId="8" fillId="0" borderId="25" xfId="1" applyNumberFormat="1" applyFont="1" applyBorder="1" applyAlignment="1">
      <alignment horizontal="center"/>
    </xf>
    <xf numFmtId="6" fontId="10" fillId="0" borderId="26" xfId="1" applyNumberFormat="1" applyFont="1" applyBorder="1" applyAlignment="1">
      <alignment horizontal="center"/>
    </xf>
    <xf numFmtId="6" fontId="10" fillId="0" borderId="27" xfId="1" applyNumberFormat="1" applyFont="1" applyBorder="1" applyAlignment="1">
      <alignment horizontal="center"/>
    </xf>
    <xf numFmtId="164" fontId="8" fillId="2" borderId="18" xfId="1" applyNumberFormat="1" applyFont="1" applyFill="1" applyBorder="1" applyAlignment="1">
      <alignment horizontal="center"/>
    </xf>
    <xf numFmtId="10" fontId="8" fillId="2" borderId="18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4" fontId="2" fillId="3" borderId="19" xfId="1" applyNumberFormat="1" applyFill="1" applyBorder="1" applyAlignment="1">
      <alignment horizontal="center"/>
    </xf>
    <xf numFmtId="164" fontId="8" fillId="3" borderId="17" xfId="1" applyNumberFormat="1" applyFont="1" applyFill="1" applyBorder="1" applyAlignment="1">
      <alignment horizontal="center"/>
    </xf>
    <xf numFmtId="164" fontId="8" fillId="3" borderId="18" xfId="1" applyNumberFormat="1" applyFont="1" applyFill="1" applyBorder="1" applyAlignment="1">
      <alignment horizontal="center"/>
    </xf>
    <xf numFmtId="10" fontId="8" fillId="3" borderId="18" xfId="1" applyNumberFormat="1" applyFont="1" applyFill="1" applyBorder="1" applyAlignment="1">
      <alignment horizontal="center"/>
    </xf>
    <xf numFmtId="164" fontId="8" fillId="3" borderId="20" xfId="1" applyNumberFormat="1" applyFont="1" applyFill="1" applyBorder="1" applyAlignment="1">
      <alignment horizontal="center"/>
    </xf>
    <xf numFmtId="0" fontId="2" fillId="4" borderId="6" xfId="1" applyFill="1" applyBorder="1"/>
    <xf numFmtId="0" fontId="14" fillId="4" borderId="7" xfId="1" applyFont="1" applyFill="1" applyBorder="1" applyAlignment="1">
      <alignment horizontal="right"/>
    </xf>
    <xf numFmtId="0" fontId="14" fillId="4" borderId="9" xfId="1" applyFont="1" applyFill="1" applyBorder="1" applyAlignment="1">
      <alignment horizontal="right"/>
    </xf>
    <xf numFmtId="0" fontId="14" fillId="4" borderId="8" xfId="1" applyFont="1" applyFill="1" applyBorder="1" applyAlignment="1">
      <alignment horizontal="center"/>
    </xf>
    <xf numFmtId="2" fontId="14" fillId="4" borderId="8" xfId="1" applyNumberFormat="1" applyFont="1" applyFill="1" applyBorder="1" applyAlignment="1">
      <alignment horizontal="center"/>
    </xf>
    <xf numFmtId="2" fontId="14" fillId="4" borderId="8" xfId="1" applyNumberFormat="1" applyFont="1" applyFill="1" applyBorder="1" applyAlignment="1">
      <alignment horizontal="center"/>
    </xf>
    <xf numFmtId="2" fontId="14" fillId="4" borderId="7" xfId="1" applyNumberFormat="1" applyFont="1" applyFill="1" applyBorder="1" applyAlignment="1">
      <alignment horizontal="center"/>
    </xf>
    <xf numFmtId="164" fontId="1" fillId="0" borderId="30" xfId="1" applyNumberFormat="1" applyFont="1" applyBorder="1" applyAlignment="1">
      <alignment horizontal="center" vertical="center"/>
    </xf>
    <xf numFmtId="164" fontId="1" fillId="0" borderId="31" xfId="1" applyNumberFormat="1" applyFont="1" applyBorder="1" applyAlignment="1">
      <alignment horizontal="center" vertical="center"/>
    </xf>
    <xf numFmtId="165" fontId="8" fillId="0" borderId="0" xfId="1" applyNumberFormat="1" applyFont="1"/>
    <xf numFmtId="10" fontId="8" fillId="0" borderId="0" xfId="1" applyNumberFormat="1" applyFont="1"/>
    <xf numFmtId="164" fontId="8" fillId="2" borderId="32" xfId="1" applyNumberFormat="1" applyFont="1" applyFill="1" applyBorder="1" applyAlignment="1">
      <alignment horizontal="center"/>
    </xf>
    <xf numFmtId="10" fontId="8" fillId="2" borderId="33" xfId="1" applyNumberFormat="1" applyFont="1" applyFill="1" applyBorder="1" applyAlignment="1">
      <alignment horizontal="center" vertical="center"/>
    </xf>
    <xf numFmtId="1" fontId="8" fillId="0" borderId="0" xfId="1" applyNumberFormat="1" applyFont="1"/>
    <xf numFmtId="10" fontId="8" fillId="0" borderId="32" xfId="1" applyNumberFormat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/>
    </xf>
    <xf numFmtId="164" fontId="1" fillId="0" borderId="34" xfId="1" applyNumberFormat="1" applyFont="1" applyBorder="1" applyAlignment="1">
      <alignment horizontal="center" vertical="center"/>
    </xf>
    <xf numFmtId="164" fontId="8" fillId="2" borderId="33" xfId="1" applyNumberFormat="1" applyFont="1" applyFill="1" applyBorder="1" applyAlignment="1"/>
    <xf numFmtId="164" fontId="8" fillId="2" borderId="35" xfId="1" applyNumberFormat="1" applyFont="1" applyFill="1" applyBorder="1" applyAlignment="1">
      <alignment horizontal="center"/>
    </xf>
    <xf numFmtId="10" fontId="8" fillId="2" borderId="35" xfId="1" applyNumberFormat="1" applyFont="1" applyFill="1" applyBorder="1" applyAlignment="1">
      <alignment horizontal="center" vertical="center"/>
    </xf>
    <xf numFmtId="10" fontId="8" fillId="0" borderId="35" xfId="1" applyNumberFormat="1" applyFont="1" applyFill="1" applyBorder="1" applyAlignment="1">
      <alignment horizontal="center" vertical="center"/>
    </xf>
    <xf numFmtId="164" fontId="1" fillId="0" borderId="36" xfId="1" applyNumberFormat="1" applyFont="1" applyBorder="1" applyAlignment="1">
      <alignment horizontal="center" vertical="center"/>
    </xf>
    <xf numFmtId="10" fontId="8" fillId="0" borderId="37" xfId="1" applyNumberFormat="1" applyFont="1" applyFill="1" applyBorder="1" applyAlignment="1">
      <alignment horizontal="center" vertical="center"/>
    </xf>
    <xf numFmtId="166" fontId="8" fillId="0" borderId="20" xfId="1" applyNumberFormat="1" applyFont="1" applyBorder="1" applyAlignment="1">
      <alignment horizontal="center"/>
    </xf>
  </cellXfs>
  <cellStyles count="3">
    <cellStyle name="Normal" xfId="0" builtinId="0"/>
    <cellStyle name="Normal 2 2" xfId="2" xr:uid="{CB3C8C40-B4C0-4AC6-AB64-761A06DAACF7}"/>
    <cellStyle name="Normal 4 5" xfId="1" xr:uid="{C597373D-C3AD-41D8-A2D4-F43019C7C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1" fmlaLink="#REF!" horiz="1" max="3242" page="10" val="1799"/>
</file>

<file path=xl/ctrlProps/ctrlProp10.xml><?xml version="1.0" encoding="utf-8"?>
<formControlPr xmlns="http://schemas.microsoft.com/office/spreadsheetml/2009/9/main" objectType="Spin" dx="35" fmlaLink="$S$5" max="1000" page="10" val="900"/>
</file>

<file path=xl/ctrlProps/ctrlProp11.xml><?xml version="1.0" encoding="utf-8"?>
<formControlPr xmlns="http://schemas.microsoft.com/office/spreadsheetml/2009/9/main" objectType="Spin" dx="35" fmlaLink="$S$4" max="1000" page="10" val="900"/>
</file>

<file path=xl/ctrlProps/ctrlProp12.xml><?xml version="1.0" encoding="utf-8"?>
<formControlPr xmlns="http://schemas.microsoft.com/office/spreadsheetml/2009/9/main" objectType="Spin" dx="35" fmlaLink="$S$5" max="1000" page="10" val="900"/>
</file>

<file path=xl/ctrlProps/ctrlProp2.xml><?xml version="1.0" encoding="utf-8"?>
<formControlPr xmlns="http://schemas.microsoft.com/office/spreadsheetml/2009/9/main" objectType="Scroll" dx="31" fmlaLink="#REF!" horiz="1" max="6809" page="10" val="2455"/>
</file>

<file path=xl/ctrlProps/ctrlProp3.xml><?xml version="1.0" encoding="utf-8"?>
<formControlPr xmlns="http://schemas.microsoft.com/office/spreadsheetml/2009/9/main" objectType="Scroll" dx="31" fmlaLink="#REF!" horiz="1" max="5316" page="10" val="1718"/>
</file>

<file path=xl/ctrlProps/ctrlProp4.xml><?xml version="1.0" encoding="utf-8"?>
<formControlPr xmlns="http://schemas.microsoft.com/office/spreadsheetml/2009/9/main" objectType="Scroll" dx="31" fmlaLink="#REF!" horiz="1" max="9726" page="10" val="3934"/>
</file>

<file path=xl/ctrlProps/ctrlProp5.xml><?xml version="1.0" encoding="utf-8"?>
<formControlPr xmlns="http://schemas.microsoft.com/office/spreadsheetml/2009/9/main" objectType="Spin" dx="35" fmlaLink="$S$4" max="1000" page="10" val="900"/>
</file>

<file path=xl/ctrlProps/ctrlProp6.xml><?xml version="1.0" encoding="utf-8"?>
<formControlPr xmlns="http://schemas.microsoft.com/office/spreadsheetml/2009/9/main" objectType="Spin" dx="35" fmlaLink="$S$5" max="1000" page="10" val="900"/>
</file>

<file path=xl/ctrlProps/ctrlProp7.xml><?xml version="1.0" encoding="utf-8"?>
<formControlPr xmlns="http://schemas.microsoft.com/office/spreadsheetml/2009/9/main" objectType="Spin" dx="35" fmlaLink="$S$4" max="1000" page="10" val="900"/>
</file>

<file path=xl/ctrlProps/ctrlProp8.xml><?xml version="1.0" encoding="utf-8"?>
<formControlPr xmlns="http://schemas.microsoft.com/office/spreadsheetml/2009/9/main" objectType="Spin" dx="35" fmlaLink="$S$5" max="1000" page="10" val="900"/>
</file>

<file path=xl/ctrlProps/ctrlProp9.xml><?xml version="1.0" encoding="utf-8"?>
<formControlPr xmlns="http://schemas.microsoft.com/office/spreadsheetml/2009/9/main" objectType="Spin" dx="35" fmlaLink="$S$4" max="1000" page="10" val="90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10886</xdr:colOff>
          <xdr:row>24</xdr:row>
          <xdr:rowOff>10886</xdr:rowOff>
        </xdr:from>
        <xdr:ext cx="674274" cy="141514"/>
        <xdr:sp macro="" textlink="">
          <xdr:nvSpPr>
            <xdr:cNvPr id="4109" name="Scroll Bar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8DFBF683-BE20-4EE4-9E25-B89C7C509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10886</xdr:colOff>
          <xdr:row>25</xdr:row>
          <xdr:rowOff>10886</xdr:rowOff>
        </xdr:from>
        <xdr:ext cx="674274" cy="141514"/>
        <xdr:sp macro="" textlink="">
          <xdr:nvSpPr>
            <xdr:cNvPr id="4110" name="Scroll Bar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8B16DA49-8979-48D9-A530-851ED413D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10886</xdr:colOff>
          <xdr:row>26</xdr:row>
          <xdr:rowOff>10886</xdr:rowOff>
        </xdr:from>
        <xdr:ext cx="674274" cy="141514"/>
        <xdr:sp macro="" textlink="">
          <xdr:nvSpPr>
            <xdr:cNvPr id="4111" name="Scroll Bar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A8A22DF2-432B-4606-AAE1-5AA01E876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10886</xdr:colOff>
          <xdr:row>27</xdr:row>
          <xdr:rowOff>10886</xdr:rowOff>
        </xdr:from>
        <xdr:ext cx="674274" cy="141514"/>
        <xdr:sp macro="" textlink="">
          <xdr:nvSpPr>
            <xdr:cNvPr id="4112" name="Scroll Bar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3A20F647-8239-4D12-83BB-74AD7FB3E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9926</xdr:colOff>
          <xdr:row>3</xdr:row>
          <xdr:rowOff>6724</xdr:rowOff>
        </xdr:from>
        <xdr:to>
          <xdr:col>16</xdr:col>
          <xdr:colOff>1</xdr:colOff>
          <xdr:row>5</xdr:row>
          <xdr:rowOff>172891</xdr:rowOff>
        </xdr:to>
        <xdr:sp macro="" textlink="">
          <xdr:nvSpPr>
            <xdr:cNvPr id="4113" name="Spinner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B00934F9-79B0-8F65-63AA-1E6FD4493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25614</xdr:colOff>
          <xdr:row>6</xdr:row>
          <xdr:rowOff>18249</xdr:rowOff>
        </xdr:from>
        <xdr:to>
          <xdr:col>16</xdr:col>
          <xdr:colOff>1</xdr:colOff>
          <xdr:row>8</xdr:row>
          <xdr:rowOff>179294</xdr:rowOff>
        </xdr:to>
        <xdr:sp macro="" textlink="">
          <xdr:nvSpPr>
            <xdr:cNvPr id="4114" name="Spinner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1B27257-45E4-56D9-58B4-351149D21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9926</xdr:colOff>
          <xdr:row>10</xdr:row>
          <xdr:rowOff>6724</xdr:rowOff>
        </xdr:from>
        <xdr:to>
          <xdr:col>16</xdr:col>
          <xdr:colOff>1</xdr:colOff>
          <xdr:row>12</xdr:row>
          <xdr:rowOff>172891</xdr:rowOff>
        </xdr:to>
        <xdr:sp macro="" textlink="">
          <xdr:nvSpPr>
            <xdr:cNvPr id="4116" name="Spinner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EA656E6A-D332-4676-A10B-06FD2BDAA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25614</xdr:colOff>
          <xdr:row>13</xdr:row>
          <xdr:rowOff>18249</xdr:rowOff>
        </xdr:from>
        <xdr:to>
          <xdr:col>16</xdr:col>
          <xdr:colOff>1</xdr:colOff>
          <xdr:row>15</xdr:row>
          <xdr:rowOff>179294</xdr:rowOff>
        </xdr:to>
        <xdr:sp macro="" textlink="">
          <xdr:nvSpPr>
            <xdr:cNvPr id="4117" name="Spinner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C28CA1FD-B10B-45BC-A98F-641A7204E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9926</xdr:colOff>
          <xdr:row>17</xdr:row>
          <xdr:rowOff>6724</xdr:rowOff>
        </xdr:from>
        <xdr:to>
          <xdr:col>16</xdr:col>
          <xdr:colOff>1</xdr:colOff>
          <xdr:row>19</xdr:row>
          <xdr:rowOff>172891</xdr:rowOff>
        </xdr:to>
        <xdr:sp macro="" textlink="">
          <xdr:nvSpPr>
            <xdr:cNvPr id="4118" name="Spinner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A1CCCE98-E581-4B53-A5D3-14B9C33E8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25614</xdr:colOff>
          <xdr:row>20</xdr:row>
          <xdr:rowOff>18249</xdr:rowOff>
        </xdr:from>
        <xdr:to>
          <xdr:col>16</xdr:col>
          <xdr:colOff>1</xdr:colOff>
          <xdr:row>22</xdr:row>
          <xdr:rowOff>179294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9148B131-F693-45D5-BA7E-2DF770F10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9926</xdr:colOff>
          <xdr:row>24</xdr:row>
          <xdr:rowOff>6724</xdr:rowOff>
        </xdr:from>
        <xdr:to>
          <xdr:col>16</xdr:col>
          <xdr:colOff>1</xdr:colOff>
          <xdr:row>26</xdr:row>
          <xdr:rowOff>172891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23804423-D962-4CE3-91AF-9FB4B8D47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25614</xdr:colOff>
          <xdr:row>27</xdr:row>
          <xdr:rowOff>18249</xdr:rowOff>
        </xdr:from>
        <xdr:to>
          <xdr:col>16</xdr:col>
          <xdr:colOff>1</xdr:colOff>
          <xdr:row>29</xdr:row>
          <xdr:rowOff>179294</xdr:rowOff>
        </xdr:to>
        <xdr:sp macro="" textlink="">
          <xdr:nvSpPr>
            <xdr:cNvPr id="4121" name="Spinner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CD042C5A-BAA6-4786-AD66-4D9E4371A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Kyled\Desktop\Renewal%20Report%20Cal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 "/>
      <sheetName val="All Kaiser Financial"/>
      <sheetName val="Kaiser Only Rate Split"/>
      <sheetName val="Kaiser Only Monthly"/>
      <sheetName val="All Regence Financial"/>
      <sheetName val="Regence Only Monthly"/>
      <sheetName val="Regence &amp; Kaiser Financial"/>
      <sheetName val="Regence and Kaiser Monthly"/>
      <sheetName val="Financial Analysis"/>
      <sheetName val="Current Trust PPO"/>
      <sheetName val="Renewal Trust PPO"/>
      <sheetName val="All Regence"/>
      <sheetName val="All Kaiser"/>
      <sheetName val="Regence and Kaiser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0</v>
          </cell>
        </row>
      </sheetData>
      <sheetData sheetId="6"/>
      <sheetData sheetId="7"/>
      <sheetData sheetId="8">
        <row r="12">
          <cell r="E12">
            <v>523296</v>
          </cell>
        </row>
      </sheetData>
      <sheetData sheetId="9">
        <row r="44">
          <cell r="D44">
            <v>108504</v>
          </cell>
        </row>
      </sheetData>
      <sheetData sheetId="10">
        <row r="44">
          <cell r="D44">
            <v>108504</v>
          </cell>
        </row>
      </sheetData>
      <sheetData sheetId="11">
        <row r="44">
          <cell r="D44">
            <v>80785.170000000013</v>
          </cell>
        </row>
      </sheetData>
      <sheetData sheetId="12">
        <row r="44">
          <cell r="D44">
            <v>82372.968000000023</v>
          </cell>
        </row>
      </sheetData>
      <sheetData sheetId="13">
        <row r="44">
          <cell r="D44">
            <v>92142.690000000017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160F-F581-445D-B6D3-921AF2943AAF}">
  <dimension ref="A1:Z46"/>
  <sheetViews>
    <sheetView showGridLines="0" tabSelected="1" zoomScale="85" zoomScaleNormal="85" zoomScaleSheetLayoutView="100" workbookViewId="0">
      <selection activeCell="T9" sqref="T9:V12"/>
    </sheetView>
  </sheetViews>
  <sheetFormatPr defaultColWidth="6.35546875" defaultRowHeight="14.6"/>
  <cols>
    <col min="1" max="1" width="6.35546875" style="1"/>
    <col min="2" max="2" width="12" style="1" customWidth="1"/>
    <col min="3" max="3" width="6.35546875" style="1" customWidth="1"/>
    <col min="4" max="6" width="12.78515625" style="1" customWidth="1"/>
    <col min="7" max="7" width="7.28515625" style="1" hidden="1" customWidth="1"/>
    <col min="8" max="8" width="6.35546875" style="1" hidden="1" customWidth="1"/>
    <col min="9" max="11" width="12.78515625" style="1" customWidth="1"/>
    <col min="12" max="13" width="0" style="1" hidden="1" customWidth="1"/>
    <col min="14" max="15" width="13.5703125" style="1" customWidth="1"/>
    <col min="16" max="16" width="18.35546875" style="1" customWidth="1"/>
    <col min="17" max="18" width="12.0703125" style="1" customWidth="1"/>
    <col min="19" max="24" width="6.35546875" style="1" customWidth="1"/>
    <col min="25" max="16384" width="6.35546875" style="1"/>
  </cols>
  <sheetData>
    <row r="1" spans="1:26" ht="18.45">
      <c r="A1" s="3"/>
      <c r="B1" s="4"/>
      <c r="C1" s="5"/>
      <c r="D1" s="67" t="s">
        <v>13</v>
      </c>
      <c r="E1" s="66"/>
      <c r="F1" s="66"/>
      <c r="G1" s="66"/>
      <c r="H1" s="68"/>
      <c r="I1" s="67" t="s">
        <v>14</v>
      </c>
      <c r="J1" s="66"/>
      <c r="K1" s="66"/>
      <c r="L1" s="66"/>
      <c r="M1" s="68"/>
      <c r="N1" s="67" t="s">
        <v>1</v>
      </c>
      <c r="O1" s="66"/>
      <c r="P1" s="66"/>
      <c r="Q1" s="66"/>
      <c r="R1" s="68"/>
      <c r="T1" s="2"/>
    </row>
    <row r="2" spans="1:26">
      <c r="A2" s="94"/>
      <c r="B2" s="95" t="s">
        <v>2</v>
      </c>
      <c r="C2" s="96"/>
      <c r="D2" s="97" t="s">
        <v>17</v>
      </c>
      <c r="E2" s="98" t="s">
        <v>15</v>
      </c>
      <c r="F2" s="6" t="s">
        <v>16</v>
      </c>
      <c r="G2" s="69" t="s">
        <v>4</v>
      </c>
      <c r="H2" s="70"/>
      <c r="I2" s="97" t="s">
        <v>17</v>
      </c>
      <c r="J2" s="98" t="s">
        <v>15</v>
      </c>
      <c r="K2" s="6" t="s">
        <v>16</v>
      </c>
      <c r="L2" s="69" t="s">
        <v>4</v>
      </c>
      <c r="M2" s="70"/>
      <c r="N2" s="99" t="s">
        <v>15</v>
      </c>
      <c r="O2" s="100"/>
      <c r="P2" s="109" t="s">
        <v>0</v>
      </c>
      <c r="Q2" s="6" t="s">
        <v>24</v>
      </c>
      <c r="R2" s="6" t="s">
        <v>5</v>
      </c>
    </row>
    <row r="3" spans="1:26">
      <c r="A3" s="7" t="s">
        <v>18</v>
      </c>
      <c r="B3" s="8"/>
      <c r="C3" s="9"/>
      <c r="D3" s="71"/>
      <c r="E3" s="72"/>
      <c r="F3" s="11"/>
      <c r="G3" s="11" t="s">
        <v>6</v>
      </c>
      <c r="H3" s="9" t="s">
        <v>7</v>
      </c>
      <c r="I3" s="12"/>
      <c r="J3" s="13"/>
      <c r="K3" s="8"/>
      <c r="L3" s="11" t="s">
        <v>6</v>
      </c>
      <c r="M3" s="9" t="s">
        <v>7</v>
      </c>
      <c r="N3" s="10"/>
      <c r="O3" s="8"/>
      <c r="P3" s="14"/>
      <c r="Q3" s="14"/>
      <c r="R3" s="15"/>
    </row>
    <row r="4" spans="1:26">
      <c r="A4" s="16" t="s">
        <v>3</v>
      </c>
      <c r="B4" s="17"/>
      <c r="C4" s="18">
        <v>83</v>
      </c>
      <c r="D4" s="73">
        <v>874.97</v>
      </c>
      <c r="E4" s="74">
        <f>D4-F4</f>
        <v>770.76</v>
      </c>
      <c r="F4" s="75">
        <v>104.21</v>
      </c>
      <c r="G4" s="22">
        <f>E4/D4</f>
        <v>0.88089877367224012</v>
      </c>
      <c r="H4" s="23">
        <f>F4/D4</f>
        <v>0.1191012263277598</v>
      </c>
      <c r="I4" s="73">
        <v>874.97</v>
      </c>
      <c r="J4" s="74">
        <f>O4*I4</f>
        <v>787.47300000000007</v>
      </c>
      <c r="K4" s="75">
        <f>I4-J4</f>
        <v>87.496999999999957</v>
      </c>
      <c r="L4" s="22">
        <f>J4/I4</f>
        <v>0.9</v>
      </c>
      <c r="M4" s="23">
        <f>K4/I4</f>
        <v>9.999999999999995E-2</v>
      </c>
      <c r="N4" s="101" t="s">
        <v>22</v>
      </c>
      <c r="O4" s="108">
        <f>T4</f>
        <v>0.9</v>
      </c>
      <c r="P4" s="105"/>
      <c r="Q4" s="85">
        <f>K4-F4</f>
        <v>-16.713000000000036</v>
      </c>
      <c r="R4" s="117">
        <f>(K4-F4)/F4</f>
        <v>-0.16037808271758985</v>
      </c>
      <c r="S4" s="107">
        <v>900</v>
      </c>
      <c r="T4" s="104">
        <f>S4/1000</f>
        <v>0.9</v>
      </c>
      <c r="U4" s="52"/>
      <c r="V4" s="52"/>
      <c r="W4" s="52"/>
      <c r="Y4" s="28"/>
      <c r="Z4" s="28"/>
    </row>
    <row r="5" spans="1:26">
      <c r="A5" s="16" t="s">
        <v>8</v>
      </c>
      <c r="B5" s="17"/>
      <c r="C5" s="18">
        <v>79</v>
      </c>
      <c r="D5" s="73">
        <v>1838.61</v>
      </c>
      <c r="E5" s="74">
        <f>D5-F5</f>
        <v>1523.6299999999999</v>
      </c>
      <c r="F5" s="75">
        <v>314.98</v>
      </c>
      <c r="G5" s="22">
        <f>E5/D5</f>
        <v>0.82868580068638809</v>
      </c>
      <c r="H5" s="23">
        <f>F5/D5</f>
        <v>0.17131419931361194</v>
      </c>
      <c r="I5" s="73">
        <v>1838.61</v>
      </c>
      <c r="J5" s="74">
        <f>((I5-$I$4)*O$7)+J$4</f>
        <v>1654.749</v>
      </c>
      <c r="K5" s="75">
        <f>I5-J5</f>
        <v>183.86099999999988</v>
      </c>
      <c r="L5" s="22">
        <f>J5/I5</f>
        <v>0.9</v>
      </c>
      <c r="M5" s="23">
        <f>K5/I5</f>
        <v>9.9999999999999936E-2</v>
      </c>
      <c r="N5" s="110"/>
      <c r="O5" s="114"/>
      <c r="P5" s="112"/>
      <c r="Q5" s="85">
        <f t="shared" ref="Q5:Q9" si="0">K5-F5</f>
        <v>-131.11900000000014</v>
      </c>
      <c r="R5" s="117">
        <f>(K5-F5)/F5</f>
        <v>-0.41627722395072747</v>
      </c>
      <c r="S5" s="107">
        <v>900</v>
      </c>
      <c r="T5" s="104">
        <f>S5/1000</f>
        <v>0.9</v>
      </c>
      <c r="U5" s="52"/>
      <c r="V5" s="52"/>
      <c r="W5" s="52"/>
      <c r="Y5" s="28"/>
      <c r="Z5" s="28"/>
    </row>
    <row r="6" spans="1:26">
      <c r="A6" s="16" t="s">
        <v>9</v>
      </c>
      <c r="B6" s="17"/>
      <c r="C6" s="18">
        <v>23</v>
      </c>
      <c r="D6" s="73">
        <v>1576.05</v>
      </c>
      <c r="E6" s="74">
        <f>D6-F6</f>
        <v>1318.5</v>
      </c>
      <c r="F6" s="75">
        <v>257.55</v>
      </c>
      <c r="G6" s="22">
        <f>E6/D6</f>
        <v>0.83658513372037691</v>
      </c>
      <c r="H6" s="23">
        <f>F6/D6</f>
        <v>0.16341486627962312</v>
      </c>
      <c r="I6" s="73">
        <v>1576.05</v>
      </c>
      <c r="J6" s="74">
        <f t="shared" ref="J6:J7" si="1">((I6-$I$4)*O$7)+J$4</f>
        <v>1418.4450000000002</v>
      </c>
      <c r="K6" s="75">
        <f t="shared" ref="K6:K7" si="2">I6-J6</f>
        <v>157.60499999999979</v>
      </c>
      <c r="L6" s="22">
        <f>J6/I6</f>
        <v>0.90000000000000013</v>
      </c>
      <c r="M6" s="23">
        <f>K6/I6</f>
        <v>9.9999999999999867E-2</v>
      </c>
      <c r="N6" s="115"/>
      <c r="O6" s="116"/>
      <c r="P6" s="112"/>
      <c r="Q6" s="85">
        <f t="shared" si="0"/>
        <v>-99.945000000000221</v>
      </c>
      <c r="R6" s="117">
        <f t="shared" ref="R5:R7" si="3">(K6-F6)/F6</f>
        <v>-0.38806057076295947</v>
      </c>
      <c r="S6" s="103"/>
      <c r="T6" s="55"/>
      <c r="U6" s="52"/>
      <c r="V6" s="52"/>
      <c r="W6" s="52"/>
      <c r="Y6" s="28"/>
      <c r="Z6" s="28"/>
    </row>
    <row r="7" spans="1:26">
      <c r="A7" s="16" t="s">
        <v>10</v>
      </c>
      <c r="B7" s="17"/>
      <c r="C7" s="18">
        <v>165</v>
      </c>
      <c r="D7" s="73">
        <v>2539.1999999999998</v>
      </c>
      <c r="E7" s="74">
        <f>D7-F7</f>
        <v>2070.9899999999998</v>
      </c>
      <c r="F7" s="75">
        <v>468.21</v>
      </c>
      <c r="G7" s="22">
        <f>E7/D7</f>
        <v>0.81560727788279774</v>
      </c>
      <c r="H7" s="23">
        <f>F7/D7</f>
        <v>0.18439272211720228</v>
      </c>
      <c r="I7" s="73">
        <v>2539.1999999999998</v>
      </c>
      <c r="J7" s="74">
        <f t="shared" si="1"/>
        <v>2285.2799999999997</v>
      </c>
      <c r="K7" s="75">
        <f t="shared" si="2"/>
        <v>253.92000000000007</v>
      </c>
      <c r="L7" s="22">
        <f>J7/I7</f>
        <v>0.89999999999999991</v>
      </c>
      <c r="M7" s="23">
        <f>K7/I7</f>
        <v>0.10000000000000003</v>
      </c>
      <c r="N7" s="110" t="s">
        <v>23</v>
      </c>
      <c r="O7" s="113">
        <f>T5</f>
        <v>0.9</v>
      </c>
      <c r="P7" s="111"/>
      <c r="Q7" s="85">
        <f t="shared" si="0"/>
        <v>-214.28999999999991</v>
      </c>
      <c r="R7" s="117">
        <f t="shared" si="3"/>
        <v>-0.45767924649195857</v>
      </c>
      <c r="S7" s="103"/>
      <c r="T7" s="55"/>
      <c r="U7" s="52"/>
      <c r="V7" s="52"/>
      <c r="W7" s="52"/>
      <c r="Y7" s="28"/>
      <c r="Z7" s="28"/>
    </row>
    <row r="8" spans="1:26">
      <c r="A8" s="29" t="s">
        <v>11</v>
      </c>
      <c r="B8" s="17"/>
      <c r="C8" s="65">
        <f>SUM(C4:C7)</f>
        <v>350</v>
      </c>
      <c r="D8" s="76">
        <f>(D4*$C4)+(D5*$C5)+(D6*$C6)+(D7*C7)</f>
        <v>673089.85</v>
      </c>
      <c r="E8" s="77">
        <f>(E4*$C4)+(E5*$C5)+(E6*$C6)+(E7*C7)</f>
        <v>556378.69999999995</v>
      </c>
      <c r="F8" s="78">
        <f>(F4*$C4)+(F5*$C5)+(F6*$C6)+(F7*C7)</f>
        <v>116711.15</v>
      </c>
      <c r="G8" s="22">
        <f>E8/D8</f>
        <v>0.82660390733867106</v>
      </c>
      <c r="H8" s="23">
        <f>F8/D8</f>
        <v>0.17339609266132894</v>
      </c>
      <c r="I8" s="76">
        <f>(I4*$C4)+(I5*$C5)+(I6*$C6)+(C7*I7)</f>
        <v>673089.85</v>
      </c>
      <c r="J8" s="77">
        <f>(J4*$C4)+(J5*$C5)+(J6*$C6)+(J7*H7)</f>
        <v>229131.054</v>
      </c>
      <c r="K8" s="78">
        <f>(K4*$C4)+(K5*$C5)+(K6*$C6)+(K7*C7)</f>
        <v>67308.984999999986</v>
      </c>
      <c r="L8" s="22">
        <f>J8/I8</f>
        <v>0.34041674228188112</v>
      </c>
      <c r="M8" s="23">
        <f>K8/I8</f>
        <v>9.9999999999999978E-2</v>
      </c>
      <c r="N8" s="110"/>
      <c r="O8" s="113"/>
      <c r="P8" s="88"/>
      <c r="Q8" s="86"/>
      <c r="R8" s="117"/>
      <c r="S8" s="64"/>
      <c r="T8" s="57"/>
      <c r="U8" s="57"/>
      <c r="V8" s="57"/>
      <c r="W8" s="57"/>
      <c r="X8" s="57"/>
      <c r="Y8" s="57"/>
    </row>
    <row r="9" spans="1:26">
      <c r="A9" s="29" t="s">
        <v>12</v>
      </c>
      <c r="B9" s="35"/>
      <c r="C9" s="30"/>
      <c r="D9" s="76">
        <f>D8*12</f>
        <v>8077078.1999999993</v>
      </c>
      <c r="E9" s="77">
        <f>E8*12</f>
        <v>6676544.3999999994</v>
      </c>
      <c r="F9" s="78">
        <f>F8*12</f>
        <v>1400533.7999999998</v>
      </c>
      <c r="G9" s="22">
        <f>E9/D9</f>
        <v>0.82660390733867106</v>
      </c>
      <c r="H9" s="23">
        <f>F9/D9</f>
        <v>0.17339609266132894</v>
      </c>
      <c r="I9" s="76">
        <f>I8*12</f>
        <v>8077078.1999999993</v>
      </c>
      <c r="J9" s="77">
        <f>J8*12</f>
        <v>2749572.648</v>
      </c>
      <c r="K9" s="78">
        <f>K8*12</f>
        <v>807707.81999999983</v>
      </c>
      <c r="L9" s="22">
        <f>J9/I9</f>
        <v>0.34041674228188112</v>
      </c>
      <c r="M9" s="23">
        <f>K9/I9</f>
        <v>9.9999999999999992E-2</v>
      </c>
      <c r="N9" s="102"/>
      <c r="O9" s="106"/>
      <c r="P9" s="88"/>
      <c r="Q9" s="86"/>
      <c r="R9" s="87"/>
      <c r="S9" s="64"/>
      <c r="T9" s="57"/>
      <c r="U9" s="57"/>
      <c r="V9" s="57"/>
      <c r="W9" s="57">
        <v>0.75</v>
      </c>
      <c r="X9" s="57">
        <v>0.6</v>
      </c>
      <c r="Y9" s="57">
        <v>0.5</v>
      </c>
    </row>
    <row r="10" spans="1:26">
      <c r="A10" s="36" t="s">
        <v>19</v>
      </c>
      <c r="B10" s="37"/>
      <c r="C10" s="38"/>
      <c r="D10" s="79"/>
      <c r="E10" s="80"/>
      <c r="F10" s="81"/>
      <c r="G10" s="42"/>
      <c r="H10" s="43"/>
      <c r="I10" s="44"/>
      <c r="J10" s="80"/>
      <c r="K10" s="81"/>
      <c r="L10" s="42"/>
      <c r="M10" s="43"/>
      <c r="N10" s="89"/>
      <c r="O10" s="90"/>
      <c r="P10" s="91"/>
      <c r="Q10" s="92"/>
      <c r="R10" s="93"/>
      <c r="S10" s="64"/>
      <c r="W10" s="1">
        <v>0.66069999999999995</v>
      </c>
      <c r="X10" s="1">
        <v>54.28</v>
      </c>
      <c r="Y10" s="1">
        <v>44.04</v>
      </c>
    </row>
    <row r="11" spans="1:26">
      <c r="A11" s="16" t="s">
        <v>3</v>
      </c>
      <c r="B11" s="17"/>
      <c r="C11" s="18"/>
      <c r="D11" s="73">
        <f>D4</f>
        <v>874.97</v>
      </c>
      <c r="E11" s="74">
        <f>D11-F11</f>
        <v>578.05999999999995</v>
      </c>
      <c r="F11" s="75">
        <v>296.91000000000003</v>
      </c>
      <c r="G11" s="22">
        <f>E11/D11</f>
        <v>0.66066265129090129</v>
      </c>
      <c r="H11" s="23">
        <f>F11/D11</f>
        <v>0.3393373487090986</v>
      </c>
      <c r="I11" s="73">
        <v>577.84</v>
      </c>
      <c r="J11" s="74" t="e">
        <f>I11-K11</f>
        <v>#REF!</v>
      </c>
      <c r="K11" s="75" t="e">
        <f>F11+#REF!</f>
        <v>#REF!</v>
      </c>
      <c r="L11" s="22" t="e">
        <f>J11/I11</f>
        <v>#REF!</v>
      </c>
      <c r="M11" s="23" t="e">
        <f>K11/I11</f>
        <v>#REF!</v>
      </c>
      <c r="N11" s="101" t="s">
        <v>22</v>
      </c>
      <c r="O11" s="108">
        <f>T11</f>
        <v>0</v>
      </c>
      <c r="P11" s="105"/>
      <c r="Q11" s="86" t="e">
        <f>(K11-F11)/F11</f>
        <v>#REF!</v>
      </c>
      <c r="R11" s="87">
        <f>O11*12/26</f>
        <v>0</v>
      </c>
      <c r="S11" s="64"/>
      <c r="T11" s="28"/>
      <c r="W11" s="28">
        <v>0.58599999999999997</v>
      </c>
      <c r="X11" s="1">
        <v>48.11</v>
      </c>
      <c r="Y11" s="1">
        <v>39.1</v>
      </c>
      <c r="Z11" s="28"/>
    </row>
    <row r="12" spans="1:26">
      <c r="A12" s="16" t="s">
        <v>8</v>
      </c>
      <c r="B12" s="17"/>
      <c r="C12" s="18"/>
      <c r="D12" s="73">
        <f t="shared" ref="D12:D14" si="4">D5</f>
        <v>1838.61</v>
      </c>
      <c r="E12" s="74">
        <f t="shared" ref="E12:E14" si="5">D12-F12</f>
        <v>1142.7199999999998</v>
      </c>
      <c r="F12" s="75">
        <v>695.89</v>
      </c>
      <c r="G12" s="22">
        <f>E12/D12</f>
        <v>0.62151299079195688</v>
      </c>
      <c r="H12" s="23">
        <f>F12/D12</f>
        <v>0.37848700920804307</v>
      </c>
      <c r="I12" s="73">
        <v>1213.57</v>
      </c>
      <c r="J12" s="74" t="e">
        <f>I12-K12</f>
        <v>#REF!</v>
      </c>
      <c r="K12" s="75" t="e">
        <f>F12+#REF!</f>
        <v>#REF!</v>
      </c>
      <c r="L12" s="22" t="e">
        <f>J12/I12</f>
        <v>#REF!</v>
      </c>
      <c r="M12" s="23" t="e">
        <f>K12/I12</f>
        <v>#REF!</v>
      </c>
      <c r="N12" s="110"/>
      <c r="O12" s="114"/>
      <c r="P12" s="112"/>
      <c r="Q12" s="86" t="e">
        <f>(K12-F12)/F12</f>
        <v>#REF!</v>
      </c>
      <c r="R12" s="87">
        <f t="shared" ref="R12:R14" si="6">O12*12/26</f>
        <v>0</v>
      </c>
      <c r="S12" s="64"/>
      <c r="T12" s="28"/>
      <c r="Y12" s="28"/>
      <c r="Z12" s="28"/>
    </row>
    <row r="13" spans="1:26">
      <c r="A13" s="16" t="s">
        <v>9</v>
      </c>
      <c r="B13" s="17"/>
      <c r="C13" s="18"/>
      <c r="D13" s="73">
        <f t="shared" si="4"/>
        <v>1576.05</v>
      </c>
      <c r="E13" s="74">
        <f t="shared" si="5"/>
        <v>988.82999999999993</v>
      </c>
      <c r="F13" s="75">
        <v>587.22</v>
      </c>
      <c r="G13" s="22">
        <f>E13/D13</f>
        <v>0.62741029789664027</v>
      </c>
      <c r="H13" s="23">
        <f>F13/D13</f>
        <v>0.37258970210335968</v>
      </c>
      <c r="I13" s="73">
        <v>951.83</v>
      </c>
      <c r="J13" s="74" t="e">
        <f>I13-K13</f>
        <v>#REF!</v>
      </c>
      <c r="K13" s="75" t="e">
        <f>F13+#REF!</f>
        <v>#REF!</v>
      </c>
      <c r="L13" s="22" t="e">
        <f>J13/I13</f>
        <v>#REF!</v>
      </c>
      <c r="M13" s="23" t="e">
        <f>K13/I13</f>
        <v>#REF!</v>
      </c>
      <c r="N13" s="115"/>
      <c r="O13" s="116"/>
      <c r="P13" s="112"/>
      <c r="Q13" s="86" t="e">
        <f>(K13-F13)/F13</f>
        <v>#REF!</v>
      </c>
      <c r="R13" s="87">
        <f t="shared" si="6"/>
        <v>0</v>
      </c>
      <c r="S13" s="64"/>
      <c r="T13" s="28"/>
      <c r="Y13" s="28"/>
      <c r="Z13" s="28"/>
    </row>
    <row r="14" spans="1:26">
      <c r="A14" s="16" t="s">
        <v>10</v>
      </c>
      <c r="B14" s="17"/>
      <c r="C14" s="18"/>
      <c r="D14" s="73">
        <f t="shared" si="4"/>
        <v>2539.1999999999998</v>
      </c>
      <c r="E14" s="74">
        <f t="shared" si="5"/>
        <v>1553.4199999999998</v>
      </c>
      <c r="F14" s="75">
        <v>985.78</v>
      </c>
      <c r="G14" s="22">
        <f>E14/D14</f>
        <v>0.61177536231884055</v>
      </c>
      <c r="H14" s="23">
        <f>F14/D14</f>
        <v>0.38822463768115945</v>
      </c>
      <c r="I14" s="73">
        <v>1718.16</v>
      </c>
      <c r="J14" s="74" t="e">
        <f>I14-K14</f>
        <v>#REF!</v>
      </c>
      <c r="K14" s="75" t="e">
        <f>F14+#REF!</f>
        <v>#REF!</v>
      </c>
      <c r="L14" s="22" t="e">
        <f>J14/I14</f>
        <v>#REF!</v>
      </c>
      <c r="M14" s="23" t="e">
        <f>K14/I14</f>
        <v>#REF!</v>
      </c>
      <c r="N14" s="110" t="s">
        <v>23</v>
      </c>
      <c r="O14" s="113">
        <f>T12</f>
        <v>0</v>
      </c>
      <c r="P14" s="111"/>
      <c r="Q14" s="86" t="e">
        <f>(K14-F14)/F14</f>
        <v>#REF!</v>
      </c>
      <c r="R14" s="87">
        <f t="shared" si="6"/>
        <v>0</v>
      </c>
      <c r="S14" s="64"/>
      <c r="T14" s="28"/>
      <c r="Y14" s="28"/>
      <c r="Z14" s="28"/>
    </row>
    <row r="15" spans="1:26">
      <c r="A15" s="29" t="s">
        <v>11</v>
      </c>
      <c r="B15" s="17"/>
      <c r="C15" s="65">
        <f>SUM(C11:C14)</f>
        <v>0</v>
      </c>
      <c r="D15" s="76">
        <f>(D11*$C11)+(D12*$C12)+(D13*$C13)+(D14*C14)</f>
        <v>0</v>
      </c>
      <c r="E15" s="77">
        <f>(E11*$C11)+(E12*$C12)+(E13*$C13)+(E14*C14)</f>
        <v>0</v>
      </c>
      <c r="F15" s="78">
        <f>(F11*$C11)+(F12*$C12)+(F13*$C13)+(F14*C14)</f>
        <v>0</v>
      </c>
      <c r="G15" s="22" t="str">
        <f>IFERROR(E15/D15,"0%")</f>
        <v>0%</v>
      </c>
      <c r="H15" s="23" t="str">
        <f>IFERROR(F15/E15,"0%")</f>
        <v>0%</v>
      </c>
      <c r="I15" s="76">
        <f>(I11*$C11)+(I12*$C12)+(I13*$C13)+(I14*H14)</f>
        <v>667.0320434782609</v>
      </c>
      <c r="J15" s="77" t="e">
        <f>(J11*$C11)+(J12*$C12)+(J13*$C13)+(J14*H14)</f>
        <v>#REF!</v>
      </c>
      <c r="K15" s="78" t="e">
        <f>(K11*$C11)+(K12*$C12)+(K13*$C13)+(K14*C14)</f>
        <v>#REF!</v>
      </c>
      <c r="L15" s="22" t="e">
        <f>J15/I15</f>
        <v>#REF!</v>
      </c>
      <c r="M15" s="23" t="e">
        <f>K15/I15</f>
        <v>#REF!</v>
      </c>
      <c r="N15" s="110"/>
      <c r="O15" s="113"/>
      <c r="P15" s="88"/>
      <c r="Q15" s="86"/>
      <c r="R15" s="87"/>
      <c r="S15" s="64"/>
      <c r="T15" s="57"/>
      <c r="U15" s="57"/>
      <c r="V15" s="57"/>
      <c r="W15" s="57"/>
      <c r="X15" s="57"/>
      <c r="Y15" s="57"/>
    </row>
    <row r="16" spans="1:26">
      <c r="A16" s="29" t="s">
        <v>12</v>
      </c>
      <c r="B16" s="35"/>
      <c r="C16" s="30"/>
      <c r="D16" s="76">
        <f>D15*12</f>
        <v>0</v>
      </c>
      <c r="E16" s="77">
        <f>E15*12</f>
        <v>0</v>
      </c>
      <c r="F16" s="78">
        <f>F15*12</f>
        <v>0</v>
      </c>
      <c r="G16" s="22" t="str">
        <f>IFERROR(E16/D16,"0%")</f>
        <v>0%</v>
      </c>
      <c r="H16" s="23" t="str">
        <f>IFERROR(F16/E16,"0%")</f>
        <v>0%</v>
      </c>
      <c r="I16" s="76">
        <f>I15*12</f>
        <v>8004.3845217391308</v>
      </c>
      <c r="J16" s="82" t="e">
        <f>J15*12</f>
        <v>#REF!</v>
      </c>
      <c r="K16" s="78" t="e">
        <f>K15*12</f>
        <v>#REF!</v>
      </c>
      <c r="L16" s="22" t="e">
        <f>J16/I16</f>
        <v>#REF!</v>
      </c>
      <c r="M16" s="23" t="e">
        <f>K16/I16</f>
        <v>#REF!</v>
      </c>
      <c r="N16" s="102"/>
      <c r="O16" s="106"/>
      <c r="P16" s="88"/>
      <c r="Q16" s="86"/>
      <c r="R16" s="87"/>
      <c r="S16" s="57"/>
      <c r="T16" s="57"/>
      <c r="U16" s="57"/>
      <c r="V16" s="57"/>
      <c r="W16" s="57"/>
      <c r="X16" s="57"/>
      <c r="Y16" s="57"/>
    </row>
    <row r="17" spans="1:26">
      <c r="A17" s="36" t="s">
        <v>20</v>
      </c>
      <c r="B17" s="37"/>
      <c r="C17" s="38"/>
      <c r="D17" s="79"/>
      <c r="E17" s="80"/>
      <c r="F17" s="81"/>
      <c r="G17" s="42"/>
      <c r="H17" s="43"/>
      <c r="I17" s="44"/>
      <c r="J17" s="80"/>
      <c r="K17" s="81"/>
      <c r="L17" s="42"/>
      <c r="M17" s="43"/>
      <c r="N17" s="89"/>
      <c r="O17" s="90"/>
      <c r="P17" s="91"/>
      <c r="Q17" s="92"/>
      <c r="R17" s="93"/>
      <c r="S17" s="64"/>
    </row>
    <row r="18" spans="1:26">
      <c r="A18" s="16" t="s">
        <v>3</v>
      </c>
      <c r="B18" s="17"/>
      <c r="C18" s="18"/>
      <c r="D18" s="73">
        <f>D4</f>
        <v>874.97</v>
      </c>
      <c r="E18" s="74">
        <f>D18-F18</f>
        <v>474.97</v>
      </c>
      <c r="F18" s="75">
        <v>400</v>
      </c>
      <c r="G18" s="22">
        <f>E18/D18</f>
        <v>0.54284146885036055</v>
      </c>
      <c r="H18" s="23">
        <f>F18/D18</f>
        <v>0.45715853114963939</v>
      </c>
      <c r="I18" s="73">
        <v>577.84</v>
      </c>
      <c r="J18" s="74" t="e">
        <f>I18-K18</f>
        <v>#REF!</v>
      </c>
      <c r="K18" s="75" t="e">
        <f>F18+#REF!</f>
        <v>#REF!</v>
      </c>
      <c r="L18" s="22" t="e">
        <f>J18/I18</f>
        <v>#REF!</v>
      </c>
      <c r="M18" s="23" t="e">
        <f>K18/I18</f>
        <v>#REF!</v>
      </c>
      <c r="N18" s="101" t="s">
        <v>22</v>
      </c>
      <c r="O18" s="108">
        <f>T18</f>
        <v>0</v>
      </c>
      <c r="P18" s="105"/>
      <c r="Q18" s="86" t="e">
        <f>(K18-F18)/F18</f>
        <v>#REF!</v>
      </c>
      <c r="R18" s="87">
        <f>O18*12/26</f>
        <v>0</v>
      </c>
      <c r="S18" s="64"/>
      <c r="T18" s="28"/>
      <c r="Y18" s="28"/>
      <c r="Z18" s="28"/>
    </row>
    <row r="19" spans="1:26">
      <c r="A19" s="16" t="s">
        <v>8</v>
      </c>
      <c r="B19" s="17"/>
      <c r="C19" s="18"/>
      <c r="D19" s="73">
        <f t="shared" ref="D19:D21" si="7">D5</f>
        <v>1838.61</v>
      </c>
      <c r="E19" s="74">
        <f t="shared" ref="E19:E21" si="8">D19-F19</f>
        <v>938.38999999999987</v>
      </c>
      <c r="F19" s="75">
        <v>900.22</v>
      </c>
      <c r="G19" s="22">
        <f>E19/D19</f>
        <v>0.51038012411550027</v>
      </c>
      <c r="H19" s="23">
        <f>F19/D19</f>
        <v>0.48961987588449973</v>
      </c>
      <c r="I19" s="73">
        <v>1213.57</v>
      </c>
      <c r="J19" s="74" t="e">
        <f>I19-K19</f>
        <v>#REF!</v>
      </c>
      <c r="K19" s="75" t="e">
        <f>F19+#REF!</f>
        <v>#REF!</v>
      </c>
      <c r="L19" s="22" t="e">
        <f>J19/I19</f>
        <v>#REF!</v>
      </c>
      <c r="M19" s="23" t="e">
        <f>K19/I19</f>
        <v>#REF!</v>
      </c>
      <c r="N19" s="110"/>
      <c r="O19" s="114"/>
      <c r="P19" s="112"/>
      <c r="Q19" s="86" t="e">
        <f>(K19-F19)/F19</f>
        <v>#REF!</v>
      </c>
      <c r="R19" s="87">
        <f t="shared" ref="R19:R21" si="9">O19*12/26</f>
        <v>0</v>
      </c>
      <c r="S19" s="64"/>
      <c r="T19" s="28"/>
      <c r="Y19" s="28"/>
      <c r="Z19" s="28"/>
    </row>
    <row r="20" spans="1:26">
      <c r="A20" s="16" t="s">
        <v>9</v>
      </c>
      <c r="B20" s="17"/>
      <c r="C20" s="18"/>
      <c r="D20" s="73">
        <f t="shared" si="7"/>
        <v>1576.05</v>
      </c>
      <c r="E20" s="74">
        <f t="shared" si="8"/>
        <v>811.81999999999994</v>
      </c>
      <c r="F20" s="75">
        <v>764.23</v>
      </c>
      <c r="G20" s="22">
        <f>E20/D20</f>
        <v>0.5150978712604295</v>
      </c>
      <c r="H20" s="23">
        <f>F20/D20</f>
        <v>0.48490212873957045</v>
      </c>
      <c r="I20" s="73">
        <v>951.83</v>
      </c>
      <c r="J20" s="74" t="e">
        <f>I20-K20</f>
        <v>#REF!</v>
      </c>
      <c r="K20" s="75" t="e">
        <f>F20+#REF!</f>
        <v>#REF!</v>
      </c>
      <c r="L20" s="22" t="e">
        <f>J20/I20</f>
        <v>#REF!</v>
      </c>
      <c r="M20" s="23" t="e">
        <f>K20/I20</f>
        <v>#REF!</v>
      </c>
      <c r="N20" s="115"/>
      <c r="O20" s="116"/>
      <c r="P20" s="112"/>
      <c r="Q20" s="86" t="e">
        <f>(K20-F20)/F20</f>
        <v>#REF!</v>
      </c>
      <c r="R20" s="87">
        <f t="shared" si="9"/>
        <v>0</v>
      </c>
      <c r="S20" s="64"/>
      <c r="T20" s="28"/>
      <c r="Y20" s="28"/>
      <c r="Z20" s="28"/>
    </row>
    <row r="21" spans="1:26">
      <c r="A21" s="16" t="s">
        <v>10</v>
      </c>
      <c r="B21" s="17"/>
      <c r="C21" s="18"/>
      <c r="D21" s="73">
        <f t="shared" si="7"/>
        <v>2539.1999999999998</v>
      </c>
      <c r="E21" s="74">
        <f t="shared" si="8"/>
        <v>1276.1599999999999</v>
      </c>
      <c r="F21" s="75">
        <v>1263.04</v>
      </c>
      <c r="G21" s="22">
        <f>E21/D21</f>
        <v>0.50258349086326404</v>
      </c>
      <c r="H21" s="23">
        <f>F21/D21</f>
        <v>0.49741650913673602</v>
      </c>
      <c r="I21" s="73">
        <v>1718.16</v>
      </c>
      <c r="J21" s="74" t="e">
        <f>I21-K21</f>
        <v>#REF!</v>
      </c>
      <c r="K21" s="75" t="e">
        <f>F21+#REF!</f>
        <v>#REF!</v>
      </c>
      <c r="L21" s="22" t="e">
        <f>J21/I21</f>
        <v>#REF!</v>
      </c>
      <c r="M21" s="23" t="e">
        <f>K21/I21</f>
        <v>#REF!</v>
      </c>
      <c r="N21" s="110" t="s">
        <v>23</v>
      </c>
      <c r="O21" s="113">
        <f>T19</f>
        <v>0</v>
      </c>
      <c r="P21" s="111"/>
      <c r="Q21" s="86" t="e">
        <f>(K21-F21)/F21</f>
        <v>#REF!</v>
      </c>
      <c r="R21" s="87">
        <f t="shared" si="9"/>
        <v>0</v>
      </c>
      <c r="S21" s="64"/>
      <c r="T21" s="28"/>
      <c r="Y21" s="28"/>
      <c r="Z21" s="28"/>
    </row>
    <row r="22" spans="1:26">
      <c r="A22" s="29" t="s">
        <v>11</v>
      </c>
      <c r="B22" s="17"/>
      <c r="C22" s="65">
        <f>SUM(C18:C21)</f>
        <v>0</v>
      </c>
      <c r="D22" s="76">
        <f>(D18*$C18)+(D19*$C19)+(D20*$C20)+(D21*C21)</f>
        <v>0</v>
      </c>
      <c r="E22" s="77">
        <f>(E18*$C18)+(E19*$C19)+(E20*$C20)+(E21*C21)</f>
        <v>0</v>
      </c>
      <c r="F22" s="78">
        <f>(F18*$C18)+(F19*$C19)+(F20*$C20)+(F21*C21)</f>
        <v>0</v>
      </c>
      <c r="G22" s="22" t="str">
        <f>IFERROR(E22/D22,"0%")</f>
        <v>0%</v>
      </c>
      <c r="H22" s="23" t="str">
        <f>IFERROR(F22/E22,"0%")</f>
        <v>0%</v>
      </c>
      <c r="I22" s="76">
        <f>(I18*$C18)+(I19*$C19)+(I20*$C20)+(I21*H21)</f>
        <v>854.64114933837436</v>
      </c>
      <c r="J22" s="77" t="e">
        <f>(J18*$C18)+(J19*$C19)+(J20*$C20)+(J21*H21)</f>
        <v>#REF!</v>
      </c>
      <c r="K22" s="78" t="e">
        <f>(K18*$C18)+(K19*$C19)+(K20*$C20)+(K21*C21)</f>
        <v>#REF!</v>
      </c>
      <c r="L22" s="22" t="e">
        <f>J22/I22</f>
        <v>#REF!</v>
      </c>
      <c r="M22" s="23" t="e">
        <f>K22/I22</f>
        <v>#REF!</v>
      </c>
      <c r="N22" s="110"/>
      <c r="O22" s="113"/>
      <c r="P22" s="88"/>
      <c r="Q22" s="86"/>
      <c r="R22" s="87"/>
      <c r="S22" s="64"/>
      <c r="T22" s="57"/>
      <c r="U22" s="57"/>
      <c r="V22" s="57"/>
      <c r="W22" s="57"/>
      <c r="X22" s="57"/>
      <c r="Y22" s="57"/>
    </row>
    <row r="23" spans="1:26">
      <c r="A23" s="29" t="s">
        <v>12</v>
      </c>
      <c r="B23" s="35"/>
      <c r="C23" s="30"/>
      <c r="D23" s="76">
        <f>D22*12</f>
        <v>0</v>
      </c>
      <c r="E23" s="77">
        <f>E22*12</f>
        <v>0</v>
      </c>
      <c r="F23" s="78">
        <f>F22*12</f>
        <v>0</v>
      </c>
      <c r="G23" s="22" t="str">
        <f>IFERROR(E23/D23,"0%")</f>
        <v>0%</v>
      </c>
      <c r="H23" s="23" t="str">
        <f>IFERROR(F23/E23,"0%")</f>
        <v>0%</v>
      </c>
      <c r="I23" s="76">
        <f>I22*12</f>
        <v>10255.693792060492</v>
      </c>
      <c r="J23" s="82" t="e">
        <f>J22*12</f>
        <v>#REF!</v>
      </c>
      <c r="K23" s="78" t="e">
        <f>K22*12</f>
        <v>#REF!</v>
      </c>
      <c r="L23" s="22" t="e">
        <f>J23/I23</f>
        <v>#REF!</v>
      </c>
      <c r="M23" s="23" t="e">
        <f>K23/I23</f>
        <v>#REF!</v>
      </c>
      <c r="N23" s="102"/>
      <c r="O23" s="106"/>
      <c r="P23" s="88"/>
      <c r="Q23" s="86"/>
      <c r="R23" s="87"/>
      <c r="S23" s="57"/>
      <c r="T23" s="57"/>
      <c r="U23" s="57"/>
      <c r="V23" s="57"/>
      <c r="W23" s="57"/>
      <c r="X23" s="57"/>
      <c r="Y23" s="57"/>
    </row>
    <row r="24" spans="1:26">
      <c r="A24" s="36" t="s">
        <v>21</v>
      </c>
      <c r="B24" s="37"/>
      <c r="C24" s="38"/>
      <c r="D24" s="79"/>
      <c r="E24" s="80"/>
      <c r="F24" s="81"/>
      <c r="G24" s="42"/>
      <c r="H24" s="43"/>
      <c r="I24" s="44"/>
      <c r="J24" s="80"/>
      <c r="K24" s="81"/>
      <c r="L24" s="42"/>
      <c r="M24" s="43"/>
      <c r="N24" s="89">
        <v>900</v>
      </c>
      <c r="O24" s="90"/>
      <c r="P24" s="91"/>
      <c r="Q24" s="92"/>
      <c r="R24" s="93"/>
      <c r="S24" s="64"/>
    </row>
    <row r="25" spans="1:26">
      <c r="A25" s="16" t="s">
        <v>3</v>
      </c>
      <c r="B25" s="17"/>
      <c r="C25" s="18"/>
      <c r="D25" s="73">
        <f>D4</f>
        <v>874.97</v>
      </c>
      <c r="E25" s="74">
        <f>D25-F25</f>
        <v>385.37</v>
      </c>
      <c r="F25" s="75">
        <v>489.6</v>
      </c>
      <c r="G25" s="22">
        <f>E25/D25</f>
        <v>0.44043795787284135</v>
      </c>
      <c r="H25" s="23">
        <f>F25/D25</f>
        <v>0.55956204212715865</v>
      </c>
      <c r="I25" s="73">
        <v>577.84</v>
      </c>
      <c r="J25" s="74" t="e">
        <f>I25-K25</f>
        <v>#REF!</v>
      </c>
      <c r="K25" s="75" t="e">
        <f>F25+#REF!</f>
        <v>#REF!</v>
      </c>
      <c r="L25" s="22" t="e">
        <f>J25/I25</f>
        <v>#REF!</v>
      </c>
      <c r="M25" s="23" t="e">
        <f>K25/I25</f>
        <v>#REF!</v>
      </c>
      <c r="N25" s="101" t="s">
        <v>22</v>
      </c>
      <c r="O25" s="108">
        <f>T25</f>
        <v>0</v>
      </c>
      <c r="P25" s="105"/>
      <c r="Q25" s="86" t="e">
        <f>(K25-F25)/F25</f>
        <v>#REF!</v>
      </c>
      <c r="R25" s="87">
        <f>O25*12/26</f>
        <v>0</v>
      </c>
      <c r="S25" s="64"/>
      <c r="T25" s="28"/>
      <c r="Y25" s="28"/>
      <c r="Z25" s="28"/>
    </row>
    <row r="26" spans="1:26">
      <c r="A26" s="16" t="s">
        <v>8</v>
      </c>
      <c r="B26" s="17"/>
      <c r="C26" s="18"/>
      <c r="D26" s="73">
        <f t="shared" ref="D26:D28" si="10">D5</f>
        <v>1838.61</v>
      </c>
      <c r="E26" s="74">
        <f t="shared" ref="E26:E28" si="11">D26-F26</f>
        <v>761.81</v>
      </c>
      <c r="F26" s="75">
        <v>1076.8</v>
      </c>
      <c r="G26" s="22">
        <f>E26/D26</f>
        <v>0.41434018089752583</v>
      </c>
      <c r="H26" s="23">
        <f>F26/D26</f>
        <v>0.58565981910247411</v>
      </c>
      <c r="I26" s="73">
        <v>1213.57</v>
      </c>
      <c r="J26" s="74" t="e">
        <f>I26-K26</f>
        <v>#REF!</v>
      </c>
      <c r="K26" s="75" t="e">
        <f>F26+#REF!</f>
        <v>#REF!</v>
      </c>
      <c r="L26" s="22" t="e">
        <f>J26/I26</f>
        <v>#REF!</v>
      </c>
      <c r="M26" s="23" t="e">
        <f>K26/I26</f>
        <v>#REF!</v>
      </c>
      <c r="N26" s="110"/>
      <c r="O26" s="114"/>
      <c r="P26" s="112"/>
      <c r="Q26" s="86" t="e">
        <f>(K26-F26)/F26</f>
        <v>#REF!</v>
      </c>
      <c r="R26" s="87">
        <f t="shared" ref="R26:R28" si="12">O26*12/26</f>
        <v>0</v>
      </c>
      <c r="S26" s="64"/>
      <c r="T26" s="28"/>
      <c r="Y26" s="28"/>
      <c r="Z26" s="28"/>
    </row>
    <row r="27" spans="1:26">
      <c r="A27" s="16" t="s">
        <v>9</v>
      </c>
      <c r="B27" s="17"/>
      <c r="C27" s="18"/>
      <c r="D27" s="73">
        <f t="shared" si="10"/>
        <v>1576.05</v>
      </c>
      <c r="E27" s="74">
        <f t="shared" si="11"/>
        <v>659.21999999999991</v>
      </c>
      <c r="F27" s="75">
        <v>916.83</v>
      </c>
      <c r="G27" s="22">
        <f>E27/D27</f>
        <v>0.41827353193109351</v>
      </c>
      <c r="H27" s="23">
        <f>F27/D27</f>
        <v>0.58172646806890649</v>
      </c>
      <c r="I27" s="73">
        <v>951.83</v>
      </c>
      <c r="J27" s="74" t="e">
        <f>I27-K27</f>
        <v>#REF!</v>
      </c>
      <c r="K27" s="75" t="e">
        <f>F27+#REF!</f>
        <v>#REF!</v>
      </c>
      <c r="L27" s="22" t="e">
        <f>J27/I27</f>
        <v>#REF!</v>
      </c>
      <c r="M27" s="23" t="e">
        <f>K27/I27</f>
        <v>#REF!</v>
      </c>
      <c r="N27" s="115"/>
      <c r="O27" s="116"/>
      <c r="P27" s="112"/>
      <c r="Q27" s="86" t="e">
        <f>(K27-F27)/F27</f>
        <v>#REF!</v>
      </c>
      <c r="R27" s="87">
        <f t="shared" si="12"/>
        <v>0</v>
      </c>
      <c r="S27" s="64"/>
      <c r="T27" s="28"/>
      <c r="Y27" s="28"/>
      <c r="Z27" s="28"/>
    </row>
    <row r="28" spans="1:26">
      <c r="A28" s="16" t="s">
        <v>10</v>
      </c>
      <c r="B28" s="17"/>
      <c r="C28" s="18"/>
      <c r="D28" s="73">
        <f t="shared" si="10"/>
        <v>2539.1999999999998</v>
      </c>
      <c r="E28" s="74">
        <f t="shared" si="11"/>
        <v>1035.6099999999999</v>
      </c>
      <c r="F28" s="75">
        <v>1503.59</v>
      </c>
      <c r="G28" s="22">
        <f>E28/D28</f>
        <v>0.40784892879647133</v>
      </c>
      <c r="H28" s="23">
        <f>F28/D28</f>
        <v>0.59215107120352872</v>
      </c>
      <c r="I28" s="73">
        <v>1718.16</v>
      </c>
      <c r="J28" s="74" t="e">
        <f>I28-K28</f>
        <v>#REF!</v>
      </c>
      <c r="K28" s="75" t="e">
        <f>F28+#REF!</f>
        <v>#REF!</v>
      </c>
      <c r="L28" s="22" t="e">
        <f>J28/I28</f>
        <v>#REF!</v>
      </c>
      <c r="M28" s="23" t="e">
        <f>K28/I28</f>
        <v>#REF!</v>
      </c>
      <c r="N28" s="110" t="s">
        <v>23</v>
      </c>
      <c r="O28" s="113">
        <f>T26</f>
        <v>0</v>
      </c>
      <c r="P28" s="111"/>
      <c r="Q28" s="86" t="e">
        <f>(K28-F28)/F28</f>
        <v>#REF!</v>
      </c>
      <c r="R28" s="87">
        <f t="shared" si="12"/>
        <v>0</v>
      </c>
      <c r="S28" s="64"/>
      <c r="T28" s="28"/>
      <c r="Y28" s="28"/>
      <c r="Z28" s="28"/>
    </row>
    <row r="29" spans="1:26">
      <c r="A29" s="29" t="s">
        <v>11</v>
      </c>
      <c r="B29" s="17"/>
      <c r="C29" s="65">
        <f>SUM(C25:C28)</f>
        <v>0</v>
      </c>
      <c r="D29" s="76">
        <f>(D25*$C25)+(D26*$C26)+(D27*$C27)+(D28*C28)</f>
        <v>0</v>
      </c>
      <c r="E29" s="77">
        <f>(E25*$C25)+(E26*$C26)+(E27*$C27)+(E28*C28)</f>
        <v>0</v>
      </c>
      <c r="F29" s="78">
        <f>(F25*$C25)+(F26*$C26)+(F27*$C27)+(F28*C28)</f>
        <v>0</v>
      </c>
      <c r="G29" s="22" t="str">
        <f>IFERROR(E29/D29,"0%")</f>
        <v>0%</v>
      </c>
      <c r="H29" s="23" t="str">
        <f>IFERROR(F29/E29,"0%")</f>
        <v>0%</v>
      </c>
      <c r="I29" s="76">
        <f>(I25*$C25)+(I26*$C26)+(I27*$C27)+(I28*H28)</f>
        <v>1017.4102844990549</v>
      </c>
      <c r="J29" s="77" t="e">
        <f>(J25*$C25)+(J26*$C26)+(J27*$C27)+(J28*H28)</f>
        <v>#REF!</v>
      </c>
      <c r="K29" s="78" t="e">
        <f>(K25*$C25)+(K26*$C26)+(K27*$C27)+(K28*C28)</f>
        <v>#REF!</v>
      </c>
      <c r="L29" s="22" t="e">
        <f>J29/I29</f>
        <v>#REF!</v>
      </c>
      <c r="M29" s="23" t="e">
        <f>K29/I29</f>
        <v>#REF!</v>
      </c>
      <c r="N29" s="110"/>
      <c r="O29" s="113"/>
      <c r="P29" s="88"/>
      <c r="Q29" s="86"/>
      <c r="R29" s="27"/>
      <c r="S29" s="64"/>
      <c r="T29" s="57"/>
      <c r="U29" s="57"/>
      <c r="V29" s="57"/>
      <c r="W29" s="57"/>
      <c r="X29" s="57"/>
      <c r="Y29" s="57"/>
    </row>
    <row r="30" spans="1:26">
      <c r="A30" s="29" t="s">
        <v>12</v>
      </c>
      <c r="B30" s="35"/>
      <c r="C30" s="30"/>
      <c r="D30" s="76">
        <f>D29*12</f>
        <v>0</v>
      </c>
      <c r="E30" s="77">
        <f>E29*12</f>
        <v>0</v>
      </c>
      <c r="F30" s="78">
        <f>F29*12</f>
        <v>0</v>
      </c>
      <c r="G30" s="22" t="str">
        <f>IFERROR(E30/D30,"0%")</f>
        <v>0%</v>
      </c>
      <c r="H30" s="23" t="str">
        <f>IFERROR(F30/E30,"0%")</f>
        <v>0%</v>
      </c>
      <c r="I30" s="76">
        <f>I29*12</f>
        <v>12208.923413988659</v>
      </c>
      <c r="J30" s="82" t="e">
        <f>J29*12</f>
        <v>#REF!</v>
      </c>
      <c r="K30" s="78" t="e">
        <f>K29*12</f>
        <v>#REF!</v>
      </c>
      <c r="L30" s="22" t="e">
        <f>J30/I30</f>
        <v>#REF!</v>
      </c>
      <c r="M30" s="23" t="e">
        <f>K30/I30</f>
        <v>#REF!</v>
      </c>
      <c r="N30" s="102"/>
      <c r="O30" s="106"/>
      <c r="P30" s="88"/>
      <c r="Q30" s="86"/>
      <c r="R30" s="27"/>
      <c r="S30" s="57"/>
      <c r="T30" s="57"/>
      <c r="U30" s="57"/>
      <c r="V30" s="57"/>
      <c r="W30" s="57"/>
      <c r="X30" s="57"/>
      <c r="Y30" s="57"/>
    </row>
    <row r="31" spans="1:26" s="52" customFormat="1" hidden="1">
      <c r="A31" s="53"/>
      <c r="B31" s="54"/>
      <c r="C31" s="18"/>
      <c r="D31" s="19"/>
      <c r="E31" s="20"/>
      <c r="F31" s="21"/>
      <c r="G31" s="51"/>
      <c r="H31" s="23"/>
      <c r="I31" s="19"/>
      <c r="J31" s="20"/>
      <c r="K31" s="21"/>
      <c r="L31" s="51"/>
      <c r="M31" s="23"/>
      <c r="N31" s="19"/>
      <c r="O31" s="21"/>
      <c r="P31" s="25"/>
      <c r="Q31" s="26"/>
      <c r="R31" s="27"/>
      <c r="Y31" s="58"/>
    </row>
    <row r="32" spans="1:26" s="52" customFormat="1" hidden="1">
      <c r="A32" s="53"/>
      <c r="B32" s="54"/>
      <c r="C32" s="18"/>
      <c r="D32" s="19"/>
      <c r="E32" s="20"/>
      <c r="F32" s="21"/>
      <c r="G32" s="51"/>
      <c r="H32" s="23"/>
      <c r="I32" s="19"/>
      <c r="J32" s="20"/>
      <c r="K32" s="21"/>
      <c r="L32" s="51"/>
      <c r="M32" s="23"/>
      <c r="N32" s="19"/>
      <c r="O32" s="21"/>
      <c r="P32" s="25"/>
      <c r="Q32" s="26"/>
      <c r="R32" s="27"/>
      <c r="Y32" s="58"/>
    </row>
    <row r="33" spans="1:25" s="52" customFormat="1" hidden="1">
      <c r="A33" s="53"/>
      <c r="B33" s="54"/>
      <c r="C33" s="50"/>
      <c r="D33" s="31"/>
      <c r="E33" s="32"/>
      <c r="F33" s="33"/>
      <c r="G33" s="51"/>
      <c r="H33" s="23"/>
      <c r="I33" s="31"/>
      <c r="J33" s="32"/>
      <c r="K33" s="33"/>
      <c r="L33" s="51"/>
      <c r="M33" s="23"/>
      <c r="N33" s="31"/>
      <c r="O33" s="33"/>
      <c r="P33" s="34"/>
      <c r="Q33" s="26"/>
      <c r="R33" s="27"/>
    </row>
    <row r="34" spans="1:25" s="52" customFormat="1" hidden="1">
      <c r="A34" s="53"/>
      <c r="B34" s="54"/>
      <c r="C34" s="50"/>
      <c r="D34" s="31"/>
      <c r="E34" s="32"/>
      <c r="F34" s="33"/>
      <c r="G34" s="51"/>
      <c r="H34" s="23"/>
      <c r="I34" s="31"/>
      <c r="J34" s="32"/>
      <c r="K34" s="33"/>
      <c r="L34" s="51"/>
      <c r="M34" s="23"/>
      <c r="N34" s="31"/>
      <c r="O34" s="33"/>
      <c r="P34" s="34"/>
      <c r="Q34" s="26"/>
      <c r="R34" s="27"/>
    </row>
    <row r="35" spans="1:25" hidden="1">
      <c r="A35" s="36"/>
      <c r="B35" s="37"/>
      <c r="C35" s="38"/>
      <c r="D35" s="39"/>
      <c r="E35" s="40"/>
      <c r="F35" s="41"/>
      <c r="G35" s="42"/>
      <c r="H35" s="43"/>
      <c r="I35" s="44"/>
      <c r="J35" s="40"/>
      <c r="K35" s="41"/>
      <c r="L35" s="42"/>
      <c r="M35" s="43"/>
      <c r="N35" s="45"/>
      <c r="O35" s="46"/>
      <c r="P35" s="47"/>
      <c r="Q35" s="48"/>
      <c r="R35" s="49"/>
    </row>
    <row r="36" spans="1:25" hidden="1">
      <c r="A36" s="16"/>
      <c r="B36" s="17"/>
      <c r="C36" s="18"/>
      <c r="D36" s="19"/>
      <c r="E36" s="20"/>
      <c r="F36" s="21"/>
      <c r="G36" s="22"/>
      <c r="H36" s="23"/>
      <c r="I36" s="19"/>
      <c r="J36" s="20"/>
      <c r="K36" s="21"/>
      <c r="L36" s="22"/>
      <c r="M36" s="23"/>
      <c r="N36" s="24"/>
      <c r="O36" s="21"/>
      <c r="P36" s="25"/>
      <c r="Q36" s="26"/>
      <c r="R36" s="27"/>
      <c r="Y36" s="28"/>
    </row>
    <row r="37" spans="1:25" hidden="1">
      <c r="A37" s="16"/>
      <c r="B37" s="17"/>
      <c r="C37" s="18"/>
      <c r="D37" s="19"/>
      <c r="E37" s="20"/>
      <c r="F37" s="21"/>
      <c r="G37" s="22"/>
      <c r="H37" s="23"/>
      <c r="I37" s="19"/>
      <c r="J37" s="20"/>
      <c r="K37" s="21"/>
      <c r="L37" s="22"/>
      <c r="M37" s="23"/>
      <c r="N37" s="24"/>
      <c r="O37" s="21"/>
      <c r="P37" s="25"/>
      <c r="Q37" s="26"/>
      <c r="R37" s="27"/>
    </row>
    <row r="38" spans="1:25" hidden="1">
      <c r="A38" s="16"/>
      <c r="B38" s="17"/>
      <c r="C38" s="18"/>
      <c r="D38" s="19"/>
      <c r="E38" s="20"/>
      <c r="F38" s="21"/>
      <c r="G38" s="22"/>
      <c r="H38" s="23"/>
      <c r="I38" s="19"/>
      <c r="J38" s="20"/>
      <c r="K38" s="21"/>
      <c r="L38" s="22"/>
      <c r="M38" s="23"/>
      <c r="N38" s="24"/>
      <c r="O38" s="21"/>
      <c r="P38" s="25"/>
      <c r="Q38" s="26"/>
      <c r="R38" s="27"/>
    </row>
    <row r="39" spans="1:25" hidden="1">
      <c r="A39" s="16"/>
      <c r="B39" s="17"/>
      <c r="C39" s="18"/>
      <c r="D39" s="19"/>
      <c r="E39" s="20"/>
      <c r="F39" s="21"/>
      <c r="G39" s="22"/>
      <c r="H39" s="23"/>
      <c r="I39" s="19"/>
      <c r="J39" s="20"/>
      <c r="K39" s="21"/>
      <c r="L39" s="22"/>
      <c r="M39" s="23"/>
      <c r="N39" s="24"/>
      <c r="O39" s="21"/>
      <c r="P39" s="25"/>
      <c r="Q39" s="26"/>
      <c r="R39" s="27"/>
    </row>
    <row r="40" spans="1:25" s="52" customFormat="1" hidden="1">
      <c r="A40" s="53"/>
      <c r="B40" s="54"/>
      <c r="C40" s="50"/>
      <c r="D40" s="31"/>
      <c r="E40" s="32"/>
      <c r="F40" s="33"/>
      <c r="G40" s="51"/>
      <c r="H40" s="23"/>
      <c r="I40" s="32"/>
      <c r="J40" s="32"/>
      <c r="K40" s="33"/>
      <c r="L40" s="51"/>
      <c r="M40" s="23"/>
      <c r="N40" s="31"/>
      <c r="O40" s="33"/>
      <c r="P40" s="34"/>
      <c r="Q40" s="26"/>
      <c r="R40" s="27"/>
    </row>
    <row r="41" spans="1:25" s="52" customFormat="1" hidden="1">
      <c r="A41" s="53"/>
      <c r="B41" s="54"/>
      <c r="C41" s="50"/>
      <c r="D41" s="31"/>
      <c r="E41" s="32"/>
      <c r="F41" s="33"/>
      <c r="G41" s="51"/>
      <c r="H41" s="23"/>
      <c r="I41" s="31"/>
      <c r="J41" s="32"/>
      <c r="K41" s="33"/>
      <c r="L41" s="51"/>
      <c r="M41" s="23"/>
      <c r="N41" s="31"/>
      <c r="O41" s="33"/>
      <c r="P41" s="34"/>
      <c r="Q41" s="26"/>
      <c r="R41" s="27"/>
    </row>
    <row r="42" spans="1:25" ht="18.899999999999999" thickBot="1">
      <c r="A42" s="83" t="s">
        <v>12</v>
      </c>
      <c r="B42" s="56"/>
      <c r="C42" s="56"/>
      <c r="D42" s="56">
        <f>D9+D16+D23+D30</f>
        <v>8077078.1999999993</v>
      </c>
      <c r="E42" s="56">
        <f>E9+E16+E23+E30</f>
        <v>6676544.3999999994</v>
      </c>
      <c r="F42" s="56">
        <f>F9+F16+F23+F30</f>
        <v>1400533.7999999998</v>
      </c>
      <c r="G42" s="56"/>
      <c r="H42" s="56"/>
      <c r="I42" s="56">
        <f>I27+I41+I34</f>
        <v>951.83</v>
      </c>
      <c r="J42" s="56" t="e">
        <f>J27+J41+J34</f>
        <v>#REF!</v>
      </c>
      <c r="K42" s="56" t="e">
        <f>K27+K41+K34</f>
        <v>#REF!</v>
      </c>
      <c r="L42" s="56"/>
      <c r="M42" s="56"/>
      <c r="N42" s="56" t="e">
        <f>(I42-D42)-O42</f>
        <v>#REF!</v>
      </c>
      <c r="O42" s="56" t="e">
        <f>K42-F42</f>
        <v>#REF!</v>
      </c>
      <c r="P42" s="56"/>
      <c r="Q42" s="56"/>
      <c r="R42" s="84"/>
      <c r="Y42" s="59"/>
    </row>
    <row r="43" spans="1:25" ht="19.75">
      <c r="A43" s="61"/>
    </row>
    <row r="44" spans="1:25" ht="19.75">
      <c r="A44" s="62"/>
      <c r="N44" s="59"/>
    </row>
    <row r="45" spans="1:25" ht="20.149999999999999">
      <c r="A45" s="63"/>
      <c r="I45" s="60"/>
    </row>
    <row r="46" spans="1:25" ht="20.149999999999999">
      <c r="A46" s="63"/>
    </row>
  </sheetData>
  <mergeCells count="27">
    <mergeCell ref="N25:N27"/>
    <mergeCell ref="O25:O27"/>
    <mergeCell ref="P25:P27"/>
    <mergeCell ref="N28:N30"/>
    <mergeCell ref="O28:O30"/>
    <mergeCell ref="N18:N20"/>
    <mergeCell ref="O18:O20"/>
    <mergeCell ref="P18:P20"/>
    <mergeCell ref="N21:N23"/>
    <mergeCell ref="O21:O23"/>
    <mergeCell ref="N11:N13"/>
    <mergeCell ref="O11:O13"/>
    <mergeCell ref="P11:P13"/>
    <mergeCell ref="N14:N16"/>
    <mergeCell ref="O14:O16"/>
    <mergeCell ref="N7:N9"/>
    <mergeCell ref="N4:N6"/>
    <mergeCell ref="P4:P6"/>
    <mergeCell ref="O7:O9"/>
    <mergeCell ref="O4:O6"/>
    <mergeCell ref="L2:M2"/>
    <mergeCell ref="I1:M1"/>
    <mergeCell ref="N1:R1"/>
    <mergeCell ref="G2:H2"/>
    <mergeCell ref="B2:C2"/>
    <mergeCell ref="D1:H1"/>
    <mergeCell ref="N2:O2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Scroll Bar 13">
              <controlPr defaultSize="0" autoPict="0">
                <anchor moveWithCells="1">
                  <from>
                    <xdr:col>15</xdr:col>
                    <xdr:colOff>10886</xdr:colOff>
                    <xdr:row>24</xdr:row>
                    <xdr:rowOff>10886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Scroll Bar 14">
              <controlPr defaultSize="0" autoPict="0">
                <anchor moveWithCells="1">
                  <from>
                    <xdr:col>15</xdr:col>
                    <xdr:colOff>10886</xdr:colOff>
                    <xdr:row>25</xdr:row>
                    <xdr:rowOff>10886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Scroll Bar 15">
              <controlPr defaultSize="0" autoPict="0">
                <anchor moveWithCells="1">
                  <from>
                    <xdr:col>15</xdr:col>
                    <xdr:colOff>10886</xdr:colOff>
                    <xdr:row>26</xdr:row>
                    <xdr:rowOff>10886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Scroll Bar 16">
              <controlPr defaultSize="0" autoPict="0">
                <anchor moveWithCells="1">
                  <from>
                    <xdr:col>15</xdr:col>
                    <xdr:colOff>10886</xdr:colOff>
                    <xdr:row>27</xdr:row>
                    <xdr:rowOff>10886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Spinner 17">
              <controlPr defaultSize="0" autoPict="0">
                <anchor moveWithCells="1" sizeWithCells="1">
                  <from>
                    <xdr:col>15</xdr:col>
                    <xdr:colOff>10886</xdr:colOff>
                    <xdr:row>3</xdr:row>
                    <xdr:rowOff>5443</xdr:rowOff>
                  </from>
                  <to>
                    <xdr:col>16</xdr:col>
                    <xdr:colOff>0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Spinner 18">
              <controlPr defaultSize="0" autoPict="0">
                <anchor moveWithCells="1" sizeWithCells="1">
                  <from>
                    <xdr:col>15</xdr:col>
                    <xdr:colOff>27214</xdr:colOff>
                    <xdr:row>6</xdr:row>
                    <xdr:rowOff>16329</xdr:rowOff>
                  </from>
                  <to>
                    <xdr:col>16</xdr:col>
                    <xdr:colOff>0</xdr:colOff>
                    <xdr:row>8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0" name="Spinner 20">
              <controlPr defaultSize="0" autoPict="0">
                <anchor moveWithCells="1" sizeWithCells="1">
                  <from>
                    <xdr:col>15</xdr:col>
                    <xdr:colOff>10886</xdr:colOff>
                    <xdr:row>10</xdr:row>
                    <xdr:rowOff>5443</xdr:rowOff>
                  </from>
                  <to>
                    <xdr:col>16</xdr:col>
                    <xdr:colOff>0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1" name="Spinner 21">
              <controlPr defaultSize="0" autoPict="0">
                <anchor moveWithCells="1" sizeWithCells="1">
                  <from>
                    <xdr:col>15</xdr:col>
                    <xdr:colOff>27214</xdr:colOff>
                    <xdr:row>13</xdr:row>
                    <xdr:rowOff>16329</xdr:rowOff>
                  </from>
                  <to>
                    <xdr:col>16</xdr:col>
                    <xdr:colOff>0</xdr:colOff>
                    <xdr:row>15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2" name="Spinner 22">
              <controlPr defaultSize="0" autoPict="0">
                <anchor moveWithCells="1" sizeWithCells="1">
                  <from>
                    <xdr:col>15</xdr:col>
                    <xdr:colOff>10886</xdr:colOff>
                    <xdr:row>17</xdr:row>
                    <xdr:rowOff>5443</xdr:rowOff>
                  </from>
                  <to>
                    <xdr:col>16</xdr:col>
                    <xdr:colOff>0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3" name="Spinner 23">
              <controlPr defaultSize="0" autoPict="0">
                <anchor moveWithCells="1" sizeWithCells="1">
                  <from>
                    <xdr:col>15</xdr:col>
                    <xdr:colOff>27214</xdr:colOff>
                    <xdr:row>20</xdr:row>
                    <xdr:rowOff>16329</xdr:rowOff>
                  </from>
                  <to>
                    <xdr:col>16</xdr:col>
                    <xdr:colOff>0</xdr:colOff>
                    <xdr:row>22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4" name="Spinner 24">
              <controlPr defaultSize="0" autoPict="0">
                <anchor moveWithCells="1" sizeWithCells="1">
                  <from>
                    <xdr:col>15</xdr:col>
                    <xdr:colOff>10886</xdr:colOff>
                    <xdr:row>24</xdr:row>
                    <xdr:rowOff>5443</xdr:rowOff>
                  </from>
                  <to>
                    <xdr:col>16</xdr:col>
                    <xdr:colOff>0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5" name="Spinner 25">
              <controlPr defaultSize="0" autoPict="0">
                <anchor moveWithCells="1" sizeWithCells="1">
                  <from>
                    <xdr:col>15</xdr:col>
                    <xdr:colOff>27214</xdr:colOff>
                    <xdr:row>27</xdr:row>
                    <xdr:rowOff>16329</xdr:rowOff>
                  </from>
                  <to>
                    <xdr:col>16</xdr:col>
                    <xdr:colOff>0</xdr:colOff>
                    <xdr:row>29</xdr:row>
                    <xdr:rowOff>179614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Regence with VSP</vt:lpstr>
      <vt:lpstr>'Regence with VSP'!Print_Area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Davidson</dc:creator>
  <cp:lastModifiedBy>Kyle Davidson</cp:lastModifiedBy>
  <dcterms:created xsi:type="dcterms:W3CDTF">2019-09-11T18:21:29Z</dcterms:created>
  <dcterms:modified xsi:type="dcterms:W3CDTF">2023-05-15T17:51:03Z</dcterms:modified>
</cp:coreProperties>
</file>